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<sst xmlns="http://schemas.openxmlformats.org/spreadsheetml/2006/main" count="287" uniqueCount="152">
  <si>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</si>
  <si>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</si>
  <si>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</si>
  <si>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</si>
  <si>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</si>
  <si>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</si>
  <si>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</si>
  <si>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</si>
  <si>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</si>
  <si>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</si>
  <si>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</si>
  <si>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</si>
  <si>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</si>
  <si>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</si>
  <si>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</si>
  <si>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</si>
  <si>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</si>
  <si>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</si>
  <si>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</si>
  <si>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</si>
  <si>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</si>
  <si>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</si>
  <si>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</si>
  <si>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</si>
  <si>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</si>
  <si>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</si>
  <si>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</si>
  <si>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</si>
  <si>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</si>
  <si>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</si>
  <si>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</si>
  <si>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</si>
  <si>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</si>
  <si>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</si>
  <si>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</si>
  <si>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</si>
  <si>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</si>
  <si>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</si>
  <si>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</si>
  <si>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</si>
  <si>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</si>
  <si>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</si>
  <si>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</si>
  <si>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</si>
  <si>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</si>
  <si>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</si>
  <si>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</si>
  <si>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</si>
  <si>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</si>
  <si>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</si>
  <si>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</si>
  <si>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</si>
  <si>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</si>
  <si>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</si>
  <si>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</si>
  <si>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</si>
  <si>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</si>
  <si>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</si>
  <si>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</si>
  <si>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</si>
  <si>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</si>
  <si>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</si>
  <si>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</si>
  <si>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</si>
  <si>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</si>
  <si>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</si>
  <si>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</si>
  <si>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</si>
  <si>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</si>
  <si>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</si>
  <si>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</si>
  <si>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</si>
  <si>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</si>
  <si>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</si>
  <si>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</si>
  <si>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</si>
  <si>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</si>
  <si>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</si>
  <si>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</si>
  <si>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</si>
  <si>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</si>
  <si>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</si>
  <si>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</si>
  <si>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</si>
  <si>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</si>
  <si>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</si>
  <si>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</si>
  <si>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</si>
  <si>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</si>
  <si>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</si>
  <si>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</si>
  <si>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</si>
  <si>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</si>
  <si>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</si>
  <si>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</si>
  <si>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</si>
  <si>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</si>
  <si>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</si>
  <si>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</si>
  <si>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</si>
  <si>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</si>
  <si>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</si>
  <si>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</si>
  <si>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</si>
  <si>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</si>
  <si>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</si>
  <si>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</si>
  <si>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</si>
  <si>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</si>
  <si>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</si>
  <si>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</si>
  <si>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</si>
  <si>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</si>
  <si>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</si>
  <si>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</si>
  <si>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</si>
  <si>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</si>
  <si>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</si>
  <si>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</si>
  <si>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</si>
  <si>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</si>
  <si>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</si>
  <si>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</si>
  <si>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</si>
  <si>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</si>
  <si>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</si>
  <si>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</si>
  <si>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</si>
  <si>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 автомобильной дороги по ул. Пихтовая в г. Югорске</t>
  </si>
  <si>
    <t>Ввод в эксплуатацию 1373 м</t>
  </si>
  <si>
    <t>2012-2017</t>
  </si>
  <si>
    <t>увеличение с твердым покрытием</t>
  </si>
  <si>
    <t>улучшение твердого покрытия</t>
  </si>
  <si>
    <t>тротуары</t>
  </si>
  <si>
    <t xml:space="preserve">к постановлению </t>
  </si>
  <si>
    <t>администрации города Югорска</t>
  </si>
  <si>
    <t>2016-2018</t>
  </si>
  <si>
    <t>2013-2017</t>
  </si>
  <si>
    <t>3.9.</t>
  </si>
  <si>
    <t>Капитальный ремонт автомобильной дороги по ул. Калинина от ул. Октябрьской до ул. Есенина  в г. Югорске</t>
  </si>
  <si>
    <t>Мунипальный заказчик</t>
  </si>
  <si>
    <t>Ожидаемые результаты</t>
  </si>
  <si>
    <t>ДЖКиСК</t>
  </si>
  <si>
    <t>ДМСиГ</t>
  </si>
  <si>
    <t xml:space="preserve">бюджет МО </t>
  </si>
  <si>
    <t xml:space="preserve">Цель: Создание условий для устойчивого развития города Югорска за счет развития и совершенствования сети автомобильных дорог местного значения 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</si>
  <si>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</si>
  <si>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Арантурская (от ул. Свердлова до ул. Южная) в г. Югорске (реконструкция)</t>
  </si>
  <si>
    <t>Исключен</t>
  </si>
  <si>
    <t>2013-2015</t>
  </si>
  <si>
    <t>2013-2016</t>
  </si>
  <si>
    <r>
      <t xml:space="preserve">от </t>
    </r>
    <r>
      <rPr>
        <sz val="18"/>
        <color indexed="8"/>
        <rFont val="Times New Roman"/>
        <family val="1"/>
      </rPr>
      <t xml:space="preserve"> </t>
    </r>
    <r>
      <rPr>
        <u val="single"/>
        <sz val="18"/>
        <color indexed="8"/>
        <rFont val="Times New Roman"/>
        <family val="1"/>
      </rPr>
      <t xml:space="preserve">23 декабря 2013  </t>
    </r>
    <r>
      <rPr>
        <b/>
        <sz val="18"/>
        <color indexed="8"/>
        <rFont val="Times New Roman"/>
        <family val="1"/>
      </rPr>
      <t xml:space="preserve"> №</t>
    </r>
    <r>
      <rPr>
        <u val="single"/>
        <sz val="18"/>
        <color indexed="8"/>
        <rFont val="Times New Roman"/>
        <family val="1"/>
      </rPr>
      <t xml:space="preserve">   4222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</si>
</sst>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3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71" fontId="7" fillId="0" borderId="24" xfId="60" applyNumberFormat="1" applyFont="1" applyFill="1" applyBorder="1" applyAlignment="1">
      <alignment horizontal="center" vertical="center" wrapText="1"/>
    </xf>
    <xf numFmtId="171" fontId="7" fillId="0" borderId="35" xfId="60" applyNumberFormat="1" applyFont="1" applyFill="1" applyBorder="1" applyAlignment="1">
      <alignment horizontal="center" vertical="center" wrapText="1"/>
    </xf>
    <xf numFmtId="171" fontId="7" fillId="0" borderId="43" xfId="60" applyNumberFormat="1" applyFont="1" applyFill="1" applyBorder="1" applyAlignment="1">
      <alignment horizontal="center" vertical="center" wrapText="1"/>
    </xf>
    <xf numFmtId="171" fontId="7" fillId="0" borderId="17" xfId="60" applyNumberFormat="1" applyFont="1" applyFill="1" applyBorder="1" applyAlignment="1">
      <alignment horizontal="center" vertical="center" wrapText="1"/>
    </xf>
    <xf numFmtId="171" fontId="6" fillId="0" borderId="35" xfId="60" applyNumberFormat="1" applyFont="1" applyFill="1" applyBorder="1" applyAlignment="1">
      <alignment horizontal="center" vertical="center" wrapText="1"/>
    </xf>
    <xf numFmtId="171" fontId="7" fillId="0" borderId="37" xfId="60" applyNumberFormat="1" applyFont="1" applyFill="1" applyBorder="1" applyAlignment="1">
      <alignment horizontal="center" vertical="center" wrapText="1"/>
    </xf>
    <xf numFmtId="171" fontId="7" fillId="0" borderId="41" xfId="60" applyNumberFormat="1" applyFont="1" applyFill="1" applyBorder="1" applyAlignment="1">
      <alignment horizontal="center" vertical="center" wrapText="1"/>
    </xf>
    <xf numFmtId="171" fontId="7" fillId="0" borderId="40" xfId="60" applyNumberFormat="1" applyFont="1" applyFill="1" applyBorder="1" applyAlignment="1">
      <alignment horizontal="center" vertical="center" wrapText="1"/>
    </xf>
    <xf numFmtId="171" fontId="7" fillId="0" borderId="22" xfId="60" applyNumberFormat="1" applyFont="1" applyFill="1" applyBorder="1" applyAlignment="1">
      <alignment horizontal="center" vertical="center" wrapText="1"/>
    </xf>
    <xf numFmtId="171" fontId="7" fillId="0" borderId="21" xfId="60" applyNumberFormat="1" applyFont="1" applyFill="1" applyBorder="1" applyAlignment="1">
      <alignment horizontal="center" vertical="center" wrapText="1"/>
    </xf>
    <xf numFmtId="171" fontId="7" fillId="0" borderId="38" xfId="60" applyNumberFormat="1" applyFont="1" applyFill="1" applyBorder="1" applyAlignment="1">
      <alignment horizontal="center" vertical="center" wrapText="1"/>
    </xf>
    <xf numFmtId="171" fontId="7" fillId="0" borderId="15" xfId="60" applyNumberFormat="1" applyFont="1" applyFill="1" applyBorder="1" applyAlignment="1">
      <alignment horizontal="center" vertical="center" wrapText="1"/>
    </xf>
    <xf numFmtId="171" fontId="7" fillId="0" borderId="23" xfId="60" applyNumberFormat="1" applyFont="1" applyFill="1" applyBorder="1" applyAlignment="1">
      <alignment horizontal="center" vertical="center" wrapText="1"/>
    </xf>
    <xf numFmtId="171" fontId="7" fillId="0" borderId="11" xfId="60" applyNumberFormat="1" applyFont="1" applyFill="1" applyBorder="1" applyAlignment="1">
      <alignment horizontal="center" vertical="center" wrapText="1"/>
    </xf>
    <xf numFmtId="171" fontId="7" fillId="0" borderId="13" xfId="60" applyNumberFormat="1" applyFont="1" applyFill="1" applyBorder="1" applyAlignment="1">
      <alignment horizontal="center" vertical="center" wrapText="1"/>
    </xf>
    <xf numFmtId="171" fontId="7" fillId="0" borderId="10" xfId="60" applyNumberFormat="1" applyFont="1" applyFill="1" applyBorder="1" applyAlignment="1">
      <alignment horizontal="center" vertical="center" wrapText="1"/>
    </xf>
    <xf numFmtId="171" fontId="7" fillId="0" borderId="39" xfId="60" applyNumberFormat="1" applyFont="1" applyFill="1" applyBorder="1" applyAlignment="1">
      <alignment horizontal="center" vertical="center" wrapText="1"/>
    </xf>
    <xf numFmtId="171" fontId="7" fillId="0" borderId="12" xfId="60" applyNumberFormat="1" applyFont="1" applyFill="1" applyBorder="1" applyAlignment="1">
      <alignment horizontal="center" vertical="center" wrapText="1"/>
    </xf>
    <xf numFmtId="171" fontId="7" fillId="0" borderId="14" xfId="60" applyNumberFormat="1" applyFont="1" applyFill="1" applyBorder="1" applyAlignment="1">
      <alignment horizontal="center" vertical="center" wrapText="1"/>
    </xf>
    <xf numFmtId="171" fontId="7" fillId="0" borderId="44" xfId="60" applyNumberFormat="1" applyFont="1" applyFill="1" applyBorder="1" applyAlignment="1">
      <alignment horizontal="center" vertical="center" wrapText="1"/>
    </xf>
    <xf numFmtId="171" fontId="7" fillId="0" borderId="18" xfId="60" applyNumberFormat="1" applyFont="1" applyFill="1" applyBorder="1" applyAlignment="1">
      <alignment horizontal="center" vertical="center" wrapText="1"/>
    </xf>
    <xf numFmtId="171" fontId="7" fillId="0" borderId="42" xfId="60" applyNumberFormat="1" applyFont="1" applyFill="1" applyBorder="1" applyAlignment="1">
      <alignment horizontal="center" vertical="center" wrapText="1"/>
    </xf>
    <xf numFmtId="171" fontId="7" fillId="0" borderId="45" xfId="60" applyNumberFormat="1" applyFont="1" applyFill="1" applyBorder="1" applyAlignment="1">
      <alignment horizontal="center" vertical="center" wrapText="1"/>
    </xf>
    <xf numFmtId="171" fontId="7" fillId="0" borderId="46" xfId="60" applyNumberFormat="1" applyFont="1" applyFill="1" applyBorder="1" applyAlignment="1">
      <alignment horizontal="center" vertical="center" wrapText="1"/>
    </xf>
    <xf numFmtId="171" fontId="6" fillId="0" borderId="11" xfId="60" applyNumberFormat="1" applyFont="1" applyFill="1" applyBorder="1" applyAlignment="1">
      <alignment horizontal="center" vertical="center" wrapText="1"/>
    </xf>
    <xf numFmtId="171" fontId="6" fillId="0" borderId="13" xfId="60" applyNumberFormat="1" applyFont="1" applyFill="1" applyBorder="1" applyAlignment="1">
      <alignment horizontal="center" vertical="center" wrapText="1"/>
    </xf>
    <xf numFmtId="171" fontId="6" fillId="0" borderId="10" xfId="60" applyNumberFormat="1" applyFont="1" applyFill="1" applyBorder="1" applyAlignment="1">
      <alignment horizontal="center" vertical="center" wrapText="1"/>
    </xf>
    <xf numFmtId="171" fontId="6" fillId="0" borderId="39" xfId="60" applyNumberFormat="1" applyFont="1" applyFill="1" applyBorder="1" applyAlignment="1">
      <alignment horizontal="center" vertical="center" wrapText="1"/>
    </xf>
    <xf numFmtId="171" fontId="6" fillId="0" borderId="47" xfId="60" applyNumberFormat="1" applyFont="1" applyFill="1" applyBorder="1" applyAlignment="1">
      <alignment horizontal="center" vertical="center" wrapText="1"/>
    </xf>
    <xf numFmtId="171" fontId="6" fillId="0" borderId="25" xfId="60" applyNumberFormat="1" applyFont="1" applyFill="1" applyBorder="1" applyAlignment="1">
      <alignment horizontal="center" vertical="center" wrapText="1"/>
    </xf>
    <xf numFmtId="171" fontId="6" fillId="0" borderId="48" xfId="60" applyNumberFormat="1" applyFont="1" applyFill="1" applyBorder="1" applyAlignment="1">
      <alignment horizontal="center" vertical="center" wrapText="1"/>
    </xf>
    <xf numFmtId="171" fontId="6" fillId="0" borderId="49" xfId="60" applyNumberFormat="1" applyFont="1" applyFill="1" applyBorder="1" applyAlignment="1">
      <alignment horizontal="center" vertical="center" wrapText="1"/>
    </xf>
    <xf numFmtId="171" fontId="6" fillId="0" borderId="16" xfId="60" applyNumberFormat="1" applyFont="1" applyFill="1" applyBorder="1" applyAlignment="1">
      <alignment horizontal="center" vertical="center" wrapText="1"/>
    </xf>
    <xf numFmtId="171" fontId="7" fillId="0" borderId="48" xfId="60" applyNumberFormat="1" applyFont="1" applyFill="1" applyBorder="1" applyAlignment="1">
      <alignment horizontal="center" vertical="center" wrapText="1"/>
    </xf>
    <xf numFmtId="171" fontId="7" fillId="0" borderId="50" xfId="60" applyNumberFormat="1" applyFont="1" applyFill="1" applyBorder="1" applyAlignment="1">
      <alignment horizontal="center" vertical="center" wrapText="1"/>
    </xf>
    <xf numFmtId="171" fontId="5" fillId="0" borderId="29" xfId="60" applyNumberFormat="1" applyFont="1" applyFill="1" applyBorder="1" applyAlignment="1">
      <alignment horizontal="center" vertical="center" wrapText="1"/>
    </xf>
    <xf numFmtId="171" fontId="5" fillId="0" borderId="27" xfId="60" applyNumberFormat="1" applyFont="1" applyFill="1" applyBorder="1" applyAlignment="1">
      <alignment horizontal="center" vertical="center" wrapText="1"/>
    </xf>
    <xf numFmtId="171" fontId="5" fillId="0" borderId="28" xfId="60" applyNumberFormat="1" applyFont="1" applyFill="1" applyBorder="1" applyAlignment="1">
      <alignment horizontal="center" vertical="center" wrapText="1"/>
    </xf>
    <xf numFmtId="171" fontId="5" fillId="0" borderId="51" xfId="60" applyNumberFormat="1" applyFont="1" applyFill="1" applyBorder="1" applyAlignment="1">
      <alignment horizontal="center" vertical="center" wrapText="1"/>
    </xf>
    <xf numFmtId="171" fontId="5" fillId="0" borderId="52" xfId="60" applyNumberFormat="1" applyFont="1" applyFill="1" applyBorder="1" applyAlignment="1">
      <alignment horizontal="center" vertical="center" wrapText="1"/>
    </xf>
    <xf numFmtId="171" fontId="5" fillId="0" borderId="26" xfId="60" applyNumberFormat="1" applyFont="1" applyFill="1" applyBorder="1" applyAlignment="1">
      <alignment horizontal="center" vertical="center" wrapText="1"/>
    </xf>
    <xf numFmtId="171" fontId="7" fillId="0" borderId="11" xfId="60" applyNumberFormat="1" applyFont="1" applyFill="1" applyBorder="1" applyAlignment="1">
      <alignment horizontal="right" vertical="center" wrapText="1"/>
    </xf>
    <xf numFmtId="171" fontId="7" fillId="0" borderId="13" xfId="60" applyNumberFormat="1" applyFont="1" applyFill="1" applyBorder="1" applyAlignment="1">
      <alignment horizontal="right" vertical="center" wrapText="1"/>
    </xf>
    <xf numFmtId="171" fontId="7" fillId="0" borderId="10" xfId="60" applyNumberFormat="1" applyFont="1" applyFill="1" applyBorder="1" applyAlignment="1">
      <alignment horizontal="right" vertical="center" wrapText="1"/>
    </xf>
    <xf numFmtId="171" fontId="7" fillId="0" borderId="39" xfId="60" applyNumberFormat="1" applyFont="1" applyFill="1" applyBorder="1" applyAlignment="1">
      <alignment horizontal="right" vertical="center" wrapText="1"/>
    </xf>
    <xf numFmtId="171" fontId="7" fillId="0" borderId="12" xfId="60" applyNumberFormat="1" applyFont="1" applyFill="1" applyBorder="1" applyAlignment="1">
      <alignment horizontal="right" vertical="center" wrapText="1"/>
    </xf>
    <xf numFmtId="171" fontId="7" fillId="0" borderId="14" xfId="60" applyNumberFormat="1" applyFont="1" applyFill="1" applyBorder="1" applyAlignment="1">
      <alignment horizontal="right" vertical="center" wrapText="1"/>
    </xf>
    <xf numFmtId="171" fontId="6" fillId="0" borderId="11" xfId="60" applyNumberFormat="1" applyFont="1" applyFill="1" applyBorder="1" applyAlignment="1">
      <alignment horizontal="right" vertical="center" wrapText="1"/>
    </xf>
    <xf numFmtId="171" fontId="6" fillId="0" borderId="13" xfId="60" applyNumberFormat="1" applyFont="1" applyFill="1" applyBorder="1" applyAlignment="1">
      <alignment horizontal="right" vertical="center" wrapText="1"/>
    </xf>
    <xf numFmtId="171" fontId="6" fillId="0" borderId="10" xfId="60" applyNumberFormat="1" applyFont="1" applyFill="1" applyBorder="1" applyAlignment="1">
      <alignment horizontal="right" vertical="center" wrapText="1"/>
    </xf>
    <xf numFmtId="171" fontId="6" fillId="0" borderId="39" xfId="60" applyNumberFormat="1" applyFont="1" applyFill="1" applyBorder="1" applyAlignment="1">
      <alignment horizontal="right" vertical="center" wrapText="1"/>
    </xf>
    <xf numFmtId="171" fontId="6" fillId="0" borderId="12" xfId="60" applyNumberFormat="1" applyFont="1" applyFill="1" applyBorder="1" applyAlignment="1">
      <alignment horizontal="right" vertical="center" wrapText="1"/>
    </xf>
    <xf numFmtId="171" fontId="6" fillId="0" borderId="14" xfId="60" applyNumberFormat="1" applyFont="1" applyFill="1" applyBorder="1" applyAlignment="1">
      <alignment horizontal="right" vertical="center" wrapText="1"/>
    </xf>
    <xf numFmtId="171" fontId="6" fillId="0" borderId="47" xfId="60" applyNumberFormat="1" applyFont="1" applyFill="1" applyBorder="1" applyAlignment="1">
      <alignment horizontal="right" vertical="center" wrapText="1"/>
    </xf>
    <xf numFmtId="171" fontId="7" fillId="0" borderId="24" xfId="60" applyNumberFormat="1" applyFont="1" applyFill="1" applyBorder="1" applyAlignment="1">
      <alignment horizontal="right" vertical="center" wrapText="1"/>
    </xf>
    <xf numFmtId="171" fontId="7" fillId="0" borderId="35" xfId="60" applyNumberFormat="1" applyFont="1" applyFill="1" applyBorder="1" applyAlignment="1">
      <alignment horizontal="right" vertical="center" wrapText="1"/>
    </xf>
    <xf numFmtId="171" fontId="7" fillId="0" borderId="49" xfId="60" applyNumberFormat="1" applyFont="1" applyFill="1" applyBorder="1" applyAlignment="1">
      <alignment horizontal="right" vertical="center" wrapText="1"/>
    </xf>
    <xf numFmtId="171" fontId="6" fillId="0" borderId="16" xfId="60" applyNumberFormat="1" applyFont="1" applyFill="1" applyBorder="1" applyAlignment="1">
      <alignment horizontal="right" vertical="center" wrapText="1"/>
    </xf>
    <xf numFmtId="171" fontId="7" fillId="0" borderId="48" xfId="60" applyNumberFormat="1" applyFont="1" applyFill="1" applyBorder="1" applyAlignment="1">
      <alignment horizontal="right" vertical="center" wrapText="1"/>
    </xf>
    <xf numFmtId="171" fontId="7" fillId="0" borderId="50" xfId="60" applyNumberFormat="1" applyFont="1" applyFill="1" applyBorder="1" applyAlignment="1">
      <alignment horizontal="right" vertical="center" wrapText="1"/>
    </xf>
    <xf numFmtId="171" fontId="6" fillId="0" borderId="14" xfId="60" applyNumberFormat="1" applyFont="1" applyFill="1" applyBorder="1" applyAlignment="1">
      <alignment horizontal="center" vertical="center" wrapText="1"/>
    </xf>
    <xf numFmtId="171" fontId="6" fillId="0" borderId="37" xfId="60" applyNumberFormat="1" applyFont="1" applyFill="1" applyBorder="1" applyAlignment="1">
      <alignment horizontal="center" vertical="center" wrapText="1"/>
    </xf>
    <xf numFmtId="171" fontId="6" fillId="0" borderId="12" xfId="60" applyNumberFormat="1" applyFont="1" applyFill="1" applyBorder="1" applyAlignment="1">
      <alignment horizontal="center" vertical="center" wrapText="1"/>
    </xf>
    <xf numFmtId="171" fontId="6" fillId="0" borderId="41" xfId="60" applyNumberFormat="1" applyFont="1" applyFill="1" applyBorder="1" applyAlignment="1">
      <alignment horizontal="center" vertical="center" wrapText="1"/>
    </xf>
    <xf numFmtId="171" fontId="6" fillId="0" borderId="24" xfId="60" applyNumberFormat="1" applyFont="1" applyFill="1" applyBorder="1" applyAlignment="1">
      <alignment horizontal="center" vertical="center" wrapText="1"/>
    </xf>
    <xf numFmtId="171" fontId="6" fillId="0" borderId="43" xfId="60" applyNumberFormat="1" applyFont="1" applyFill="1" applyBorder="1" applyAlignment="1">
      <alignment horizontal="center" vertical="center" wrapText="1"/>
    </xf>
    <xf numFmtId="171" fontId="6" fillId="0" borderId="17" xfId="60" applyNumberFormat="1" applyFont="1" applyFill="1" applyBorder="1" applyAlignment="1">
      <alignment horizontal="center" vertical="center" wrapText="1"/>
    </xf>
    <xf numFmtId="171" fontId="6" fillId="0" borderId="50" xfId="60" applyNumberFormat="1" applyFont="1" applyFill="1" applyBorder="1" applyAlignment="1">
      <alignment horizontal="center" vertical="center" wrapText="1"/>
    </xf>
    <xf numFmtId="171" fontId="0" fillId="0" borderId="14" xfId="60" applyNumberFormat="1" applyFont="1" applyFill="1" applyBorder="1" applyAlignment="1">
      <alignment horizontal="center"/>
    </xf>
    <xf numFmtId="171" fontId="7" fillId="0" borderId="16" xfId="60" applyNumberFormat="1" applyFont="1" applyFill="1" applyBorder="1" applyAlignment="1">
      <alignment horizontal="center" vertical="center" wrapText="1"/>
    </xf>
    <xf numFmtId="171" fontId="0" fillId="0" borderId="13" xfId="60" applyNumberFormat="1" applyFont="1" applyFill="1" applyBorder="1" applyAlignment="1">
      <alignment horizontal="center"/>
    </xf>
    <xf numFmtId="171" fontId="0" fillId="0" borderId="10" xfId="60" applyNumberFormat="1" applyFont="1" applyFill="1" applyBorder="1" applyAlignment="1">
      <alignment horizontal="center"/>
    </xf>
    <xf numFmtId="171" fontId="0" fillId="0" borderId="39" xfId="60" applyNumberFormat="1" applyFont="1" applyFill="1" applyBorder="1" applyAlignment="1">
      <alignment horizontal="center"/>
    </xf>
    <xf numFmtId="171" fontId="0" fillId="0" borderId="12" xfId="60" applyNumberFormat="1" applyFont="1" applyFill="1" applyBorder="1" applyAlignment="1">
      <alignment horizontal="center"/>
    </xf>
    <xf numFmtId="171" fontId="0" fillId="0" borderId="49" xfId="60" applyNumberFormat="1" applyFont="1" applyFill="1" applyBorder="1" applyAlignment="1">
      <alignment horizontal="center"/>
    </xf>
    <xf numFmtId="171" fontId="0" fillId="0" borderId="24" xfId="60" applyNumberFormat="1" applyFont="1" applyFill="1" applyBorder="1" applyAlignment="1">
      <alignment horizontal="center"/>
    </xf>
    <xf numFmtId="171" fontId="0" fillId="0" borderId="35" xfId="60" applyNumberFormat="1" applyFont="1" applyFill="1" applyBorder="1" applyAlignment="1">
      <alignment horizontal="center"/>
    </xf>
    <xf numFmtId="171" fontId="0" fillId="0" borderId="43" xfId="60" applyNumberFormat="1" applyFont="1" applyFill="1" applyBorder="1" applyAlignment="1">
      <alignment horizontal="center"/>
    </xf>
    <xf numFmtId="171" fontId="5" fillId="0" borderId="30" xfId="60" applyNumberFormat="1" applyFont="1" applyFill="1" applyBorder="1" applyAlignment="1">
      <alignment horizontal="center" vertical="center" wrapText="1"/>
    </xf>
    <xf numFmtId="171" fontId="5" fillId="0" borderId="53" xfId="60" applyNumberFormat="1" applyFont="1" applyFill="1" applyBorder="1" applyAlignment="1">
      <alignment horizontal="center" vertical="center" wrapText="1"/>
    </xf>
    <xf numFmtId="171" fontId="7" fillId="0" borderId="54" xfId="60" applyNumberFormat="1" applyFont="1" applyFill="1" applyBorder="1" applyAlignment="1">
      <alignment horizontal="center" vertical="center" wrapText="1"/>
    </xf>
    <xf numFmtId="171" fontId="7" fillId="0" borderId="55" xfId="60" applyNumberFormat="1" applyFont="1" applyFill="1" applyBorder="1" applyAlignment="1">
      <alignment horizontal="center" vertical="center" wrapText="1"/>
    </xf>
    <xf numFmtId="171" fontId="7" fillId="0" borderId="49" xfId="60" applyNumberFormat="1" applyFont="1" applyFill="1" applyBorder="1" applyAlignment="1">
      <alignment horizontal="center" vertical="center" wrapText="1"/>
    </xf>
    <xf numFmtId="171" fontId="7" fillId="0" borderId="25" xfId="60" applyNumberFormat="1" applyFont="1" applyFill="1" applyBorder="1" applyAlignment="1">
      <alignment horizontal="center" vertical="center" wrapText="1"/>
    </xf>
    <xf numFmtId="171" fontId="7" fillId="0" borderId="56" xfId="60" applyNumberFormat="1" applyFont="1" applyFill="1" applyBorder="1" applyAlignment="1">
      <alignment horizontal="center" vertical="center" wrapText="1"/>
    </xf>
    <xf numFmtId="171" fontId="6" fillId="0" borderId="57" xfId="60" applyNumberFormat="1" applyFont="1" applyFill="1" applyBorder="1" applyAlignment="1">
      <alignment horizontal="center" vertical="center" wrapText="1"/>
    </xf>
    <xf numFmtId="171" fontId="4" fillId="0" borderId="58" xfId="60" applyNumberFormat="1" applyFont="1" applyFill="1" applyBorder="1" applyAlignment="1">
      <alignment horizontal="center" vertical="center" wrapText="1"/>
    </xf>
    <xf numFmtId="171" fontId="4" fillId="0" borderId="44" xfId="60" applyNumberFormat="1" applyFont="1" applyFill="1" applyBorder="1" applyAlignment="1">
      <alignment horizontal="center" vertical="center" wrapText="1"/>
    </xf>
    <xf numFmtId="171" fontId="4" fillId="0" borderId="18" xfId="60" applyNumberFormat="1" applyFont="1" applyFill="1" applyBorder="1" applyAlignment="1">
      <alignment horizontal="center" vertical="center" wrapText="1"/>
    </xf>
    <xf numFmtId="171" fontId="4" fillId="0" borderId="42" xfId="60" applyNumberFormat="1" applyFont="1" applyFill="1" applyBorder="1" applyAlignment="1">
      <alignment horizontal="center" vertical="center" wrapText="1"/>
    </xf>
    <xf numFmtId="171" fontId="4" fillId="0" borderId="59" xfId="60" applyNumberFormat="1" applyFont="1" applyFill="1" applyBorder="1" applyAlignment="1">
      <alignment horizontal="center" vertical="center" wrapText="1"/>
    </xf>
    <xf numFmtId="171" fontId="6" fillId="0" borderId="13" xfId="60" applyNumberFormat="1" applyFont="1" applyFill="1" applyBorder="1" applyAlignment="1">
      <alignment vertical="center" wrapText="1"/>
    </xf>
    <xf numFmtId="171" fontId="6" fillId="0" borderId="24" xfId="60" applyNumberFormat="1" applyFont="1" applyFill="1" applyBorder="1" applyAlignment="1">
      <alignment vertical="center" wrapText="1"/>
    </xf>
    <xf numFmtId="171" fontId="6" fillId="0" borderId="35" xfId="60" applyNumberFormat="1" applyFont="1" applyFill="1" applyBorder="1" applyAlignment="1">
      <alignment horizontal="right" vertical="center" wrapText="1"/>
    </xf>
    <xf numFmtId="171" fontId="7" fillId="0" borderId="33" xfId="60" applyNumberFormat="1" applyFont="1" applyFill="1" applyBorder="1" applyAlignment="1">
      <alignment horizontal="center" vertical="center" wrapText="1"/>
    </xf>
    <xf numFmtId="171" fontId="6" fillId="0" borderId="60" xfId="60" applyNumberFormat="1" applyFont="1" applyFill="1" applyBorder="1" applyAlignment="1">
      <alignment/>
    </xf>
    <xf numFmtId="171" fontId="6" fillId="0" borderId="61" xfId="60" applyNumberFormat="1" applyFont="1" applyFill="1" applyBorder="1" applyAlignment="1">
      <alignment/>
    </xf>
    <xf numFmtId="171" fontId="6" fillId="0" borderId="62" xfId="60" applyNumberFormat="1" applyFont="1" applyFill="1" applyBorder="1" applyAlignment="1">
      <alignment/>
    </xf>
    <xf numFmtId="171" fontId="9" fillId="0" borderId="63" xfId="60" applyNumberFormat="1" applyFont="1" applyFill="1" applyBorder="1" applyAlignment="1">
      <alignment horizontal="center"/>
    </xf>
    <xf numFmtId="171" fontId="9" fillId="0" borderId="22" xfId="60" applyNumberFormat="1" applyFont="1" applyFill="1" applyBorder="1" applyAlignment="1">
      <alignment horizontal="center"/>
    </xf>
    <xf numFmtId="171" fontId="9" fillId="0" borderId="21" xfId="60" applyNumberFormat="1" applyFont="1" applyFill="1" applyBorder="1" applyAlignment="1">
      <alignment horizontal="center"/>
    </xf>
    <xf numFmtId="171" fontId="9" fillId="0" borderId="38" xfId="60" applyNumberFormat="1" applyFont="1" applyFill="1" applyBorder="1" applyAlignment="1">
      <alignment horizontal="center"/>
    </xf>
    <xf numFmtId="171" fontId="9" fillId="0" borderId="15" xfId="60" applyNumberFormat="1" applyFont="1" applyFill="1" applyBorder="1" applyAlignment="1">
      <alignment horizontal="center"/>
    </xf>
    <xf numFmtId="171" fontId="9" fillId="0" borderId="23" xfId="60" applyNumberFormat="1" applyFont="1" applyFill="1" applyBorder="1" applyAlignment="1">
      <alignment horizontal="center"/>
    </xf>
    <xf numFmtId="171" fontId="9" fillId="0" borderId="64" xfId="60" applyNumberFormat="1" applyFont="1" applyFill="1" applyBorder="1" applyAlignment="1">
      <alignment horizontal="right"/>
    </xf>
    <xf numFmtId="171" fontId="9" fillId="0" borderId="54" xfId="60" applyNumberFormat="1" applyFont="1" applyFill="1" applyBorder="1" applyAlignment="1">
      <alignment horizontal="right"/>
    </xf>
    <xf numFmtId="171" fontId="9" fillId="0" borderId="10" xfId="60" applyNumberFormat="1" applyFont="1" applyFill="1" applyBorder="1" applyAlignment="1">
      <alignment horizontal="right"/>
    </xf>
    <xf numFmtId="171" fontId="9" fillId="0" borderId="65" xfId="60" applyNumberFormat="1" applyFont="1" applyFill="1" applyBorder="1" applyAlignment="1">
      <alignment horizontal="right"/>
    </xf>
    <xf numFmtId="171" fontId="9" fillId="0" borderId="24" xfId="60" applyNumberFormat="1" applyFont="1" applyFill="1" applyBorder="1" applyAlignment="1">
      <alignment horizontal="right"/>
    </xf>
    <xf numFmtId="171" fontId="9" fillId="0" borderId="35" xfId="60" applyNumberFormat="1" applyFont="1" applyFill="1" applyBorder="1" applyAlignment="1">
      <alignment horizontal="right"/>
    </xf>
    <xf numFmtId="171" fontId="9" fillId="0" borderId="17" xfId="60" applyNumberFormat="1" applyFont="1" applyFill="1" applyBorder="1" applyAlignment="1">
      <alignment horizontal="right"/>
    </xf>
    <xf numFmtId="171" fontId="9" fillId="0" borderId="37" xfId="6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 wrapText="1"/>
    </xf>
    <xf numFmtId="171" fontId="9" fillId="0" borderId="39" xfId="60" applyNumberFormat="1" applyFont="1" applyFill="1" applyBorder="1" applyAlignment="1">
      <alignment horizontal="right"/>
    </xf>
    <xf numFmtId="171" fontId="7" fillId="0" borderId="31" xfId="60" applyNumberFormat="1" applyFont="1" applyFill="1" applyBorder="1" applyAlignment="1">
      <alignment horizontal="center" vertical="center" wrapText="1"/>
    </xf>
    <xf numFmtId="171" fontId="7" fillId="0" borderId="34" xfId="6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>
      <alignment horizontal="center" vertical="center" wrapText="1"/>
    </xf>
    <xf numFmtId="171" fontId="7" fillId="0" borderId="68" xfId="60" applyNumberFormat="1" applyFont="1" applyFill="1" applyBorder="1" applyAlignment="1">
      <alignment horizontal="center" vertical="center" wrapText="1"/>
    </xf>
    <xf numFmtId="171" fontId="7" fillId="0" borderId="69" xfId="60" applyNumberFormat="1" applyFont="1" applyFill="1" applyBorder="1" applyAlignment="1">
      <alignment horizontal="center" vertical="center" wrapText="1"/>
    </xf>
    <xf numFmtId="171" fontId="7" fillId="0" borderId="70" xfId="6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4" xfId="0" applyNumberFormat="1" applyFont="1" applyFill="1" applyBorder="1" applyAlignment="1">
      <alignment horizontal="center" vertical="center" wrapText="1"/>
    </xf>
    <xf numFmtId="171" fontId="7" fillId="0" borderId="71" xfId="60" applyNumberFormat="1" applyFont="1" applyFill="1" applyBorder="1" applyAlignment="1">
      <alignment horizontal="center" vertical="center" wrapText="1"/>
    </xf>
    <xf numFmtId="171" fontId="0" fillId="0" borderId="37" xfId="60" applyNumberFormat="1" applyFont="1" applyFill="1" applyBorder="1" applyAlignment="1">
      <alignment horizontal="center"/>
    </xf>
    <xf numFmtId="171" fontId="0" fillId="0" borderId="17" xfId="60" applyNumberFormat="1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171" fontId="7" fillId="0" borderId="58" xfId="60" applyNumberFormat="1" applyFont="1" applyFill="1" applyBorder="1" applyAlignment="1">
      <alignment horizontal="center" vertical="center" wrapText="1"/>
    </xf>
    <xf numFmtId="171" fontId="7" fillId="0" borderId="59" xfId="60" applyNumberFormat="1" applyFont="1" applyFill="1" applyBorder="1" applyAlignment="1">
      <alignment horizontal="center" vertical="center" wrapText="1"/>
    </xf>
    <xf numFmtId="171" fontId="7" fillId="0" borderId="19" xfId="6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171" fontId="0" fillId="0" borderId="48" xfId="60" applyNumberFormat="1" applyFont="1" applyFill="1" applyBorder="1" applyAlignment="1">
      <alignment horizontal="center"/>
    </xf>
    <xf numFmtId="171" fontId="0" fillId="0" borderId="50" xfId="6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17" fontId="6" fillId="0" borderId="3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1" fontId="6" fillId="0" borderId="72" xfId="60" applyNumberFormat="1" applyFont="1" applyFill="1" applyBorder="1" applyAlignment="1">
      <alignment/>
    </xf>
    <xf numFmtId="171" fontId="6" fillId="0" borderId="0" xfId="6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171" fontId="6" fillId="8" borderId="10" xfId="60" applyNumberFormat="1" applyFont="1" applyFill="1" applyBorder="1" applyAlignment="1">
      <alignment horizontal="center" vertical="center" wrapText="1"/>
    </xf>
    <xf numFmtId="171" fontId="6" fillId="8" borderId="48" xfId="60" applyNumberFormat="1" applyFont="1" applyFill="1" applyBorder="1" applyAlignment="1">
      <alignment horizontal="center" vertical="center" wrapText="1"/>
    </xf>
    <xf numFmtId="171" fontId="6" fillId="8" borderId="16" xfId="60" applyNumberFormat="1" applyFont="1" applyFill="1" applyBorder="1" applyAlignment="1">
      <alignment horizontal="center" vertical="center" wrapText="1"/>
    </xf>
    <xf numFmtId="171" fontId="6" fillId="8" borderId="35" xfId="60" applyNumberFormat="1" applyFont="1" applyFill="1" applyBorder="1" applyAlignment="1">
      <alignment horizontal="center" vertical="center" wrapText="1"/>
    </xf>
    <xf numFmtId="171" fontId="6" fillId="8" borderId="17" xfId="6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1" fontId="0" fillId="0" borderId="12" xfId="60" applyNumberFormat="1" applyFont="1" applyFill="1" applyBorder="1" applyAlignment="1">
      <alignment/>
    </xf>
    <xf numFmtId="171" fontId="0" fillId="0" borderId="13" xfId="60" applyNumberFormat="1" applyFont="1" applyFill="1" applyBorder="1" applyAlignment="1">
      <alignment/>
    </xf>
    <xf numFmtId="171" fontId="7" fillId="0" borderId="55" xfId="60" applyNumberFormat="1" applyFont="1" applyFill="1" applyBorder="1" applyAlignment="1">
      <alignment vertical="center" wrapText="1"/>
    </xf>
    <xf numFmtId="171" fontId="7" fillId="0" borderId="12" xfId="60" applyNumberFormat="1" applyFont="1" applyFill="1" applyBorder="1" applyAlignment="1">
      <alignment vertical="center" wrapText="1"/>
    </xf>
    <xf numFmtId="171" fontId="0" fillId="0" borderId="16" xfId="6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17" fontId="6" fillId="0" borderId="22" xfId="0" applyNumberFormat="1" applyFont="1" applyFill="1" applyBorder="1" applyAlignment="1">
      <alignment horizontal="center" vertical="center"/>
    </xf>
    <xf numFmtId="17" fontId="6" fillId="0" borderId="13" xfId="0" applyNumberFormat="1" applyFont="1" applyFill="1" applyBorder="1" applyAlignment="1">
      <alignment horizontal="center" vertical="center"/>
    </xf>
    <xf numFmtId="17" fontId="6" fillId="0" borderId="2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1" fontId="2" fillId="0" borderId="53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tabSelected="1" zoomScalePageLayoutView="0" workbookViewId="0" topLeftCell="A1">
      <pane xSplit="4" ySplit="10" topLeftCell="K10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" sqref="P4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5.140625" style="2" customWidth="1"/>
    <col min="4" max="4" width="12.28125" style="2" customWidth="1"/>
    <col min="5" max="5" width="14.140625" style="2" customWidth="1"/>
    <col min="6" max="6" width="14.28125" style="71" customWidth="1"/>
    <col min="7" max="7" width="13.421875" style="2" customWidth="1"/>
    <col min="8" max="8" width="14.00390625" style="71" customWidth="1"/>
    <col min="9" max="9" width="13.7109375" style="71" customWidth="1"/>
    <col min="10" max="10" width="12.140625" style="2" customWidth="1"/>
    <col min="11" max="11" width="12.00390625" style="2" customWidth="1"/>
    <col min="12" max="12" width="12.8515625" style="2" customWidth="1"/>
    <col min="13" max="13" width="12.7109375" style="2" customWidth="1"/>
    <col min="14" max="14" width="12.140625" style="2" customWidth="1"/>
    <col min="15" max="15" width="15.8515625" style="2" customWidth="1"/>
    <col min="16" max="16" width="18.140625" style="2" customWidth="1"/>
    <col min="19" max="19" width="19.8515625" style="0" hidden="1" customWidth="1"/>
    <col min="20" max="20" width="20.57421875" style="0" hidden="1" customWidth="1"/>
    <col min="21" max="21" width="18.8515625" style="0" hidden="1" customWidth="1"/>
    <col min="22" max="22" width="19.57421875" style="0" hidden="1" customWidth="1"/>
    <col min="23" max="23" width="0" style="0" hidden="1" customWidth="1"/>
  </cols>
  <sheetData>
    <row r="1" spans="13:16" ht="24.75" customHeight="1">
      <c r="M1" s="239"/>
      <c r="N1" s="235"/>
      <c r="O1" s="235"/>
      <c r="P1" s="236" t="s">
        <v>82</v>
      </c>
    </row>
    <row r="2" spans="9:16" ht="20.25" customHeight="1">
      <c r="I2" s="210"/>
      <c r="M2" s="239"/>
      <c r="N2" s="235"/>
      <c r="O2" s="235"/>
      <c r="P2" s="237" t="s">
        <v>134</v>
      </c>
    </row>
    <row r="3" spans="13:16" ht="16.5" customHeight="1">
      <c r="M3" s="239"/>
      <c r="N3" s="235"/>
      <c r="O3" s="235"/>
      <c r="P3" s="237" t="s">
        <v>135</v>
      </c>
    </row>
    <row r="4" spans="13:16" ht="20.25" customHeight="1">
      <c r="M4" s="239"/>
      <c r="N4" s="235"/>
      <c r="O4" s="238"/>
      <c r="P4" s="237" t="s">
        <v>151</v>
      </c>
    </row>
    <row r="5" spans="13:16" ht="33.75" customHeight="1">
      <c r="M5" s="239"/>
      <c r="N5" s="235"/>
      <c r="O5" s="235"/>
      <c r="P5" s="237" t="s">
        <v>82</v>
      </c>
    </row>
    <row r="6" spans="1:16" ht="27" customHeight="1">
      <c r="A6" s="294" t="s">
        <v>84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ht="5.25" customHeight="1" thickBot="1"/>
    <row r="8" spans="1:16" s="3" customFormat="1" ht="23.25" customHeight="1" thickBot="1">
      <c r="A8" s="288" t="s">
        <v>0</v>
      </c>
      <c r="B8" s="291" t="s">
        <v>29</v>
      </c>
      <c r="C8" s="291" t="s">
        <v>140</v>
      </c>
      <c r="D8" s="298" t="s">
        <v>28</v>
      </c>
      <c r="E8" s="295" t="s">
        <v>30</v>
      </c>
      <c r="F8" s="296"/>
      <c r="G8" s="296"/>
      <c r="H8" s="296"/>
      <c r="I8" s="296"/>
      <c r="J8" s="296"/>
      <c r="K8" s="296"/>
      <c r="L8" s="296"/>
      <c r="M8" s="296"/>
      <c r="N8" s="297"/>
      <c r="O8" s="282" t="s">
        <v>31</v>
      </c>
      <c r="P8" s="311" t="s">
        <v>141</v>
      </c>
    </row>
    <row r="9" spans="1:16" s="3" customFormat="1" ht="23.25" customHeight="1" thickBot="1">
      <c r="A9" s="289"/>
      <c r="B9" s="292"/>
      <c r="C9" s="292"/>
      <c r="D9" s="299"/>
      <c r="E9" s="291" t="s">
        <v>118</v>
      </c>
      <c r="F9" s="259" t="s">
        <v>116</v>
      </c>
      <c r="G9" s="260"/>
      <c r="H9" s="260"/>
      <c r="I9" s="261"/>
      <c r="J9" s="260" t="s">
        <v>117</v>
      </c>
      <c r="K9" s="260"/>
      <c r="L9" s="260"/>
      <c r="M9" s="260"/>
      <c r="N9" s="261"/>
      <c r="O9" s="283"/>
      <c r="P9" s="312"/>
    </row>
    <row r="10" spans="1:22" s="3" customFormat="1" ht="30" customHeight="1" thickBot="1">
      <c r="A10" s="290"/>
      <c r="B10" s="293"/>
      <c r="C10" s="293"/>
      <c r="D10" s="300"/>
      <c r="E10" s="293"/>
      <c r="F10" s="72">
        <v>2012</v>
      </c>
      <c r="G10" s="20">
        <v>2013</v>
      </c>
      <c r="H10" s="75">
        <v>2014</v>
      </c>
      <c r="I10" s="76">
        <v>2015</v>
      </c>
      <c r="J10" s="61">
        <v>2016</v>
      </c>
      <c r="K10" s="20">
        <v>2017</v>
      </c>
      <c r="L10" s="20">
        <v>2018</v>
      </c>
      <c r="M10" s="20">
        <v>2019</v>
      </c>
      <c r="N10" s="21">
        <v>2020</v>
      </c>
      <c r="O10" s="284"/>
      <c r="P10" s="313"/>
      <c r="S10" s="262" t="s">
        <v>32</v>
      </c>
      <c r="T10" s="55" t="s">
        <v>131</v>
      </c>
      <c r="U10" s="55" t="s">
        <v>132</v>
      </c>
      <c r="V10" s="262" t="s">
        <v>133</v>
      </c>
    </row>
    <row r="11" spans="1:22" s="3" customFormat="1" ht="15" customHeight="1" thickBot="1">
      <c r="A11" s="295" t="s">
        <v>145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S11" s="263"/>
      <c r="T11" s="56"/>
      <c r="U11" s="56"/>
      <c r="V11" s="263"/>
    </row>
    <row r="12" spans="1:22" s="3" customFormat="1" ht="21.75" customHeight="1" thickBot="1">
      <c r="A12" s="279" t="s">
        <v>33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1"/>
      <c r="S12" s="264"/>
      <c r="T12" s="57"/>
      <c r="U12" s="57"/>
      <c r="V12" s="264"/>
    </row>
    <row r="13" spans="1:22" s="6" customFormat="1" ht="18" customHeight="1">
      <c r="A13" s="314" t="s">
        <v>36</v>
      </c>
      <c r="B13" s="245" t="s">
        <v>1</v>
      </c>
      <c r="C13" s="245" t="s">
        <v>142</v>
      </c>
      <c r="D13" s="306" t="s">
        <v>85</v>
      </c>
      <c r="E13" s="85">
        <f>E14+E15</f>
        <v>15403</v>
      </c>
      <c r="F13" s="24">
        <f aca="true" t="shared" si="0" ref="F13:N13">F14+F15</f>
        <v>0</v>
      </c>
      <c r="G13" s="23">
        <f t="shared" si="0"/>
        <v>0</v>
      </c>
      <c r="H13" s="23">
        <f t="shared" si="0"/>
        <v>0</v>
      </c>
      <c r="I13" s="62">
        <f t="shared" si="0"/>
        <v>0</v>
      </c>
      <c r="J13" s="19">
        <f t="shared" si="0"/>
        <v>0</v>
      </c>
      <c r="K13" s="23">
        <f t="shared" si="0"/>
        <v>0</v>
      </c>
      <c r="L13" s="23">
        <f t="shared" si="0"/>
        <v>5000</v>
      </c>
      <c r="M13" s="23">
        <f t="shared" si="0"/>
        <v>5250</v>
      </c>
      <c r="N13" s="25">
        <f t="shared" si="0"/>
        <v>5153</v>
      </c>
      <c r="O13" s="19"/>
      <c r="P13" s="251" t="s">
        <v>73</v>
      </c>
      <c r="S13" s="251"/>
      <c r="T13" s="251"/>
      <c r="U13" s="251"/>
      <c r="V13" s="251"/>
    </row>
    <row r="14" spans="1:22" s="6" customFormat="1" ht="18" customHeight="1">
      <c r="A14" s="315"/>
      <c r="B14" s="246"/>
      <c r="C14" s="246"/>
      <c r="D14" s="307"/>
      <c r="E14" s="9">
        <f>SUM(F14:N14)</f>
        <v>0</v>
      </c>
      <c r="F14" s="12"/>
      <c r="G14" s="7"/>
      <c r="H14" s="7"/>
      <c r="I14" s="63"/>
      <c r="J14" s="10"/>
      <c r="K14" s="7"/>
      <c r="L14" s="7"/>
      <c r="M14" s="7"/>
      <c r="N14" s="13"/>
      <c r="O14" s="16" t="s">
        <v>34</v>
      </c>
      <c r="P14" s="252"/>
      <c r="S14" s="252"/>
      <c r="T14" s="252"/>
      <c r="U14" s="252"/>
      <c r="V14" s="252"/>
    </row>
    <row r="15" spans="1:22" s="6" customFormat="1" ht="18" customHeight="1" thickBot="1">
      <c r="A15" s="316"/>
      <c r="B15" s="247"/>
      <c r="C15" s="247"/>
      <c r="D15" s="308"/>
      <c r="E15" s="84">
        <f>SUM(F15:N15)</f>
        <v>15403</v>
      </c>
      <c r="F15" s="78"/>
      <c r="G15" s="79"/>
      <c r="H15" s="79"/>
      <c r="I15" s="80"/>
      <c r="J15" s="81"/>
      <c r="K15" s="79"/>
      <c r="L15" s="82">
        <v>5000</v>
      </c>
      <c r="M15" s="82">
        <v>5250</v>
      </c>
      <c r="N15" s="83">
        <v>5153</v>
      </c>
      <c r="O15" s="18" t="s">
        <v>35</v>
      </c>
      <c r="P15" s="266"/>
      <c r="S15" s="266"/>
      <c r="T15" s="266"/>
      <c r="U15" s="266"/>
      <c r="V15" s="266"/>
    </row>
    <row r="16" spans="1:22" s="6" customFormat="1" ht="15.75" customHeight="1">
      <c r="A16" s="314" t="s">
        <v>37</v>
      </c>
      <c r="B16" s="306" t="s">
        <v>2</v>
      </c>
      <c r="C16" s="245" t="s">
        <v>142</v>
      </c>
      <c r="D16" s="306" t="s">
        <v>86</v>
      </c>
      <c r="E16" s="85">
        <f>E17+E18</f>
        <v>4832</v>
      </c>
      <c r="F16" s="86">
        <f aca="true" t="shared" si="1" ref="F16:N16">F17+F18</f>
        <v>0</v>
      </c>
      <c r="G16" s="87">
        <f t="shared" si="1"/>
        <v>0</v>
      </c>
      <c r="H16" s="87">
        <f t="shared" si="1"/>
        <v>0</v>
      </c>
      <c r="I16" s="88">
        <f t="shared" si="1"/>
        <v>0</v>
      </c>
      <c r="J16" s="89">
        <f t="shared" si="1"/>
        <v>0</v>
      </c>
      <c r="K16" s="87">
        <f t="shared" si="1"/>
        <v>2500</v>
      </c>
      <c r="L16" s="87">
        <f t="shared" si="1"/>
        <v>2332</v>
      </c>
      <c r="M16" s="87">
        <f t="shared" si="1"/>
        <v>0</v>
      </c>
      <c r="N16" s="90">
        <f t="shared" si="1"/>
        <v>0</v>
      </c>
      <c r="O16" s="19"/>
      <c r="P16" s="251" t="s">
        <v>77</v>
      </c>
      <c r="S16" s="251">
        <v>1766</v>
      </c>
      <c r="T16" s="251">
        <v>1766</v>
      </c>
      <c r="U16" s="251"/>
      <c r="V16" s="251"/>
    </row>
    <row r="17" spans="1:22" s="6" customFormat="1" ht="15.75" customHeight="1">
      <c r="A17" s="315"/>
      <c r="B17" s="307"/>
      <c r="C17" s="246"/>
      <c r="D17" s="307"/>
      <c r="E17" s="91">
        <f>SUM(F17:N17)</f>
        <v>0</v>
      </c>
      <c r="F17" s="92"/>
      <c r="G17" s="93"/>
      <c r="H17" s="93"/>
      <c r="I17" s="94"/>
      <c r="J17" s="95"/>
      <c r="K17" s="93"/>
      <c r="L17" s="93"/>
      <c r="M17" s="93"/>
      <c r="N17" s="96"/>
      <c r="O17" s="16" t="s">
        <v>34</v>
      </c>
      <c r="P17" s="252"/>
      <c r="S17" s="252"/>
      <c r="T17" s="252"/>
      <c r="U17" s="252"/>
      <c r="V17" s="252"/>
    </row>
    <row r="18" spans="1:22" s="6" customFormat="1" ht="15.75" customHeight="1" thickBot="1">
      <c r="A18" s="316"/>
      <c r="B18" s="308"/>
      <c r="C18" s="247"/>
      <c r="D18" s="308"/>
      <c r="E18" s="84">
        <f>SUM(F18:N18)</f>
        <v>4832</v>
      </c>
      <c r="F18" s="78"/>
      <c r="G18" s="79"/>
      <c r="H18" s="79"/>
      <c r="I18" s="80"/>
      <c r="J18" s="81"/>
      <c r="K18" s="82">
        <v>2500</v>
      </c>
      <c r="L18" s="82">
        <v>2332</v>
      </c>
      <c r="M18" s="79"/>
      <c r="N18" s="83"/>
      <c r="O18" s="18" t="s">
        <v>35</v>
      </c>
      <c r="P18" s="266"/>
      <c r="S18" s="266"/>
      <c r="T18" s="266"/>
      <c r="U18" s="266"/>
      <c r="V18" s="266"/>
    </row>
    <row r="19" spans="1:16" s="3" customFormat="1" ht="16.5" customHeight="1" thickBot="1">
      <c r="A19" s="72"/>
      <c r="B19" s="75" t="s">
        <v>3</v>
      </c>
      <c r="C19" s="75"/>
      <c r="D19" s="75"/>
      <c r="E19" s="213">
        <f>E16+E13</f>
        <v>20235</v>
      </c>
      <c r="F19" s="97">
        <f aca="true" t="shared" si="2" ref="F19:N19">F16+F13</f>
        <v>0</v>
      </c>
      <c r="G19" s="213">
        <f t="shared" si="2"/>
        <v>0</v>
      </c>
      <c r="H19" s="98">
        <f t="shared" si="2"/>
        <v>0</v>
      </c>
      <c r="I19" s="99">
        <f t="shared" si="2"/>
        <v>0</v>
      </c>
      <c r="J19" s="214">
        <f t="shared" si="2"/>
        <v>0</v>
      </c>
      <c r="K19" s="213">
        <f t="shared" si="2"/>
        <v>2500</v>
      </c>
      <c r="L19" s="213">
        <f t="shared" si="2"/>
        <v>7332</v>
      </c>
      <c r="M19" s="213">
        <f t="shared" si="2"/>
        <v>5250</v>
      </c>
      <c r="N19" s="215">
        <f t="shared" si="2"/>
        <v>5153</v>
      </c>
      <c r="O19" s="216"/>
      <c r="P19" s="217"/>
    </row>
    <row r="20" spans="1:16" ht="20.25" customHeight="1" thickBot="1">
      <c r="A20" s="303" t="s">
        <v>39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5"/>
    </row>
    <row r="21" spans="1:22" s="4" customFormat="1" ht="18" customHeight="1">
      <c r="A21" s="285" t="s">
        <v>40</v>
      </c>
      <c r="B21" s="301" t="s">
        <v>38</v>
      </c>
      <c r="C21" s="245" t="s">
        <v>142</v>
      </c>
      <c r="D21" s="301" t="s">
        <v>56</v>
      </c>
      <c r="E21" s="85">
        <f>E22+E23</f>
        <v>127498.1</v>
      </c>
      <c r="F21" s="100">
        <f aca="true" t="shared" si="3" ref="F21:N21">F22+F23</f>
        <v>12006.2</v>
      </c>
      <c r="G21" s="85">
        <f t="shared" si="3"/>
        <v>65746.9</v>
      </c>
      <c r="H21" s="87">
        <f t="shared" si="3"/>
        <v>16962</v>
      </c>
      <c r="I21" s="88">
        <f t="shared" si="3"/>
        <v>29801</v>
      </c>
      <c r="J21" s="101">
        <f t="shared" si="3"/>
        <v>2982</v>
      </c>
      <c r="K21" s="85">
        <f t="shared" si="3"/>
        <v>0</v>
      </c>
      <c r="L21" s="85">
        <f t="shared" si="3"/>
        <v>0</v>
      </c>
      <c r="M21" s="85">
        <f t="shared" si="3"/>
        <v>0</v>
      </c>
      <c r="N21" s="90">
        <f t="shared" si="3"/>
        <v>0</v>
      </c>
      <c r="O21" s="15"/>
      <c r="P21" s="251" t="s">
        <v>97</v>
      </c>
      <c r="S21" s="251">
        <v>890</v>
      </c>
      <c r="T21" s="251"/>
      <c r="U21" s="251">
        <v>890</v>
      </c>
      <c r="V21" s="251">
        <v>890</v>
      </c>
    </row>
    <row r="22" spans="1:22" s="4" customFormat="1" ht="18" customHeight="1">
      <c r="A22" s="286"/>
      <c r="B22" s="302"/>
      <c r="C22" s="246"/>
      <c r="D22" s="302"/>
      <c r="E22" s="102">
        <f>SUM(F22:N22)</f>
        <v>85436.1</v>
      </c>
      <c r="F22" s="103">
        <f>11400+6.2</f>
        <v>11406.2</v>
      </c>
      <c r="G22" s="230">
        <v>39104.9</v>
      </c>
      <c r="H22" s="104">
        <v>11364</v>
      </c>
      <c r="I22" s="105">
        <v>23561</v>
      </c>
      <c r="J22" s="95"/>
      <c r="K22" s="93"/>
      <c r="L22" s="93"/>
      <c r="M22" s="93"/>
      <c r="N22" s="96"/>
      <c r="O22" s="16" t="s">
        <v>34</v>
      </c>
      <c r="P22" s="252"/>
      <c r="S22" s="252"/>
      <c r="T22" s="252"/>
      <c r="U22" s="252"/>
      <c r="V22" s="252"/>
    </row>
    <row r="23" spans="1:22" s="4" customFormat="1" ht="18" customHeight="1" thickBot="1">
      <c r="A23" s="286"/>
      <c r="B23" s="302"/>
      <c r="C23" s="247"/>
      <c r="D23" s="302"/>
      <c r="E23" s="106">
        <f>SUM(F23:N23)</f>
        <v>42062</v>
      </c>
      <c r="F23" s="107">
        <v>600</v>
      </c>
      <c r="G23" s="231">
        <v>26642</v>
      </c>
      <c r="H23" s="108">
        <v>5598</v>
      </c>
      <c r="I23" s="109">
        <v>6240</v>
      </c>
      <c r="J23" s="232">
        <v>2982</v>
      </c>
      <c r="K23" s="111"/>
      <c r="L23" s="111"/>
      <c r="M23" s="111"/>
      <c r="N23" s="112"/>
      <c r="O23" s="18" t="s">
        <v>35</v>
      </c>
      <c r="P23" s="252"/>
      <c r="S23" s="252"/>
      <c r="T23" s="252"/>
      <c r="U23" s="252"/>
      <c r="V23" s="252"/>
    </row>
    <row r="24" spans="1:22" s="4" customFormat="1" ht="29.25" customHeight="1">
      <c r="A24" s="30" t="s">
        <v>41</v>
      </c>
      <c r="B24" s="31" t="s">
        <v>91</v>
      </c>
      <c r="C24" s="32"/>
      <c r="D24" s="32" t="s">
        <v>136</v>
      </c>
      <c r="E24" s="113">
        <f>E25+E28+E31</f>
        <v>5956</v>
      </c>
      <c r="F24" s="114">
        <f aca="true" t="shared" si="4" ref="F24:N24">F25+F28+F31</f>
        <v>0</v>
      </c>
      <c r="G24" s="115">
        <f t="shared" si="4"/>
        <v>0</v>
      </c>
      <c r="H24" s="115">
        <f t="shared" si="4"/>
        <v>0</v>
      </c>
      <c r="I24" s="116">
        <f t="shared" si="4"/>
        <v>0</v>
      </c>
      <c r="J24" s="117">
        <f t="shared" si="4"/>
        <v>1365</v>
      </c>
      <c r="K24" s="115">
        <f t="shared" si="4"/>
        <v>2800</v>
      </c>
      <c r="L24" s="115">
        <f t="shared" si="4"/>
        <v>1791</v>
      </c>
      <c r="M24" s="115">
        <f t="shared" si="4"/>
        <v>0</v>
      </c>
      <c r="N24" s="118">
        <f t="shared" si="4"/>
        <v>0</v>
      </c>
      <c r="O24" s="33"/>
      <c r="P24" s="29" t="s">
        <v>129</v>
      </c>
      <c r="S24" s="29">
        <v>1373</v>
      </c>
      <c r="T24" s="29">
        <v>1373</v>
      </c>
      <c r="U24" s="29"/>
      <c r="V24" s="29">
        <v>1373</v>
      </c>
    </row>
    <row r="25" spans="1:22" s="4" customFormat="1" ht="13.5" customHeight="1">
      <c r="A25" s="269" t="s">
        <v>42</v>
      </c>
      <c r="B25" s="309" t="s">
        <v>4</v>
      </c>
      <c r="C25" s="272" t="s">
        <v>142</v>
      </c>
      <c r="D25" s="272" t="s">
        <v>86</v>
      </c>
      <c r="E25" s="119">
        <f>E26+E27</f>
        <v>2791</v>
      </c>
      <c r="F25" s="120">
        <f aca="true" t="shared" si="5" ref="F25:N25">F26+F27</f>
        <v>0</v>
      </c>
      <c r="G25" s="121">
        <f t="shared" si="5"/>
        <v>0</v>
      </c>
      <c r="H25" s="121">
        <f t="shared" si="5"/>
        <v>0</v>
      </c>
      <c r="I25" s="122">
        <f t="shared" si="5"/>
        <v>0</v>
      </c>
      <c r="J25" s="123">
        <f t="shared" si="5"/>
        <v>0</v>
      </c>
      <c r="K25" s="121">
        <f t="shared" si="5"/>
        <v>1000</v>
      </c>
      <c r="L25" s="121">
        <f t="shared" si="5"/>
        <v>1791</v>
      </c>
      <c r="M25" s="121">
        <f t="shared" si="5"/>
        <v>0</v>
      </c>
      <c r="N25" s="124">
        <f t="shared" si="5"/>
        <v>0</v>
      </c>
      <c r="O25" s="17"/>
      <c r="P25" s="265" t="s">
        <v>98</v>
      </c>
      <c r="S25" s="265"/>
      <c r="T25" s="265"/>
      <c r="U25" s="196"/>
      <c r="V25" s="265"/>
    </row>
    <row r="26" spans="1:22" s="28" customFormat="1" ht="13.5" customHeight="1">
      <c r="A26" s="269"/>
      <c r="B26" s="309"/>
      <c r="C26" s="272"/>
      <c r="D26" s="272"/>
      <c r="E26" s="125">
        <f>SUM(F26:N26)</f>
        <v>0</v>
      </c>
      <c r="F26" s="126"/>
      <c r="G26" s="127"/>
      <c r="H26" s="127"/>
      <c r="I26" s="128"/>
      <c r="J26" s="129"/>
      <c r="K26" s="127"/>
      <c r="L26" s="127"/>
      <c r="M26" s="127"/>
      <c r="N26" s="130"/>
      <c r="O26" s="16" t="s">
        <v>34</v>
      </c>
      <c r="P26" s="252"/>
      <c r="S26" s="252"/>
      <c r="T26" s="252"/>
      <c r="U26" s="194"/>
      <c r="V26" s="252"/>
    </row>
    <row r="27" spans="1:22" s="28" customFormat="1" ht="13.5" customHeight="1">
      <c r="A27" s="269"/>
      <c r="B27" s="309"/>
      <c r="C27" s="272"/>
      <c r="D27" s="272"/>
      <c r="E27" s="125">
        <f>SUM(F27:N27)</f>
        <v>2791</v>
      </c>
      <c r="F27" s="126"/>
      <c r="G27" s="127"/>
      <c r="H27" s="127"/>
      <c r="I27" s="128"/>
      <c r="J27" s="129"/>
      <c r="K27" s="129">
        <v>1000</v>
      </c>
      <c r="L27" s="127">
        <v>1791</v>
      </c>
      <c r="M27" s="127"/>
      <c r="N27" s="130"/>
      <c r="O27" s="16" t="s">
        <v>35</v>
      </c>
      <c r="P27" s="267"/>
      <c r="S27" s="267"/>
      <c r="T27" s="267"/>
      <c r="U27" s="197"/>
      <c r="V27" s="267"/>
    </row>
    <row r="28" spans="1:22" s="4" customFormat="1" ht="13.5" customHeight="1">
      <c r="A28" s="269" t="s">
        <v>43</v>
      </c>
      <c r="B28" s="309" t="s">
        <v>5</v>
      </c>
      <c r="C28" s="272" t="s">
        <v>142</v>
      </c>
      <c r="D28" s="272">
        <v>2016</v>
      </c>
      <c r="E28" s="119">
        <f aca="true" t="shared" si="6" ref="E28:N28">E29+E30</f>
        <v>1365</v>
      </c>
      <c r="F28" s="120">
        <f t="shared" si="6"/>
        <v>0</v>
      </c>
      <c r="G28" s="121">
        <f t="shared" si="6"/>
        <v>0</v>
      </c>
      <c r="H28" s="121">
        <f t="shared" si="6"/>
        <v>0</v>
      </c>
      <c r="I28" s="122">
        <f t="shared" si="6"/>
        <v>0</v>
      </c>
      <c r="J28" s="123">
        <f t="shared" si="6"/>
        <v>1365</v>
      </c>
      <c r="K28" s="121">
        <f t="shared" si="6"/>
        <v>0</v>
      </c>
      <c r="L28" s="121">
        <f t="shared" si="6"/>
        <v>0</v>
      </c>
      <c r="M28" s="121">
        <f t="shared" si="6"/>
        <v>0</v>
      </c>
      <c r="N28" s="124">
        <f t="shared" si="6"/>
        <v>0</v>
      </c>
      <c r="O28" s="17"/>
      <c r="P28" s="265" t="s">
        <v>99</v>
      </c>
      <c r="S28" s="265"/>
      <c r="T28" s="265"/>
      <c r="U28" s="265"/>
      <c r="V28" s="265"/>
    </row>
    <row r="29" spans="1:22" s="28" customFormat="1" ht="13.5" customHeight="1">
      <c r="A29" s="269"/>
      <c r="B29" s="309"/>
      <c r="C29" s="272"/>
      <c r="D29" s="272"/>
      <c r="E29" s="125">
        <f>SUM(F29:N29)</f>
        <v>0</v>
      </c>
      <c r="F29" s="126"/>
      <c r="G29" s="127"/>
      <c r="H29" s="127"/>
      <c r="I29" s="128"/>
      <c r="J29" s="129"/>
      <c r="K29" s="127"/>
      <c r="L29" s="127"/>
      <c r="M29" s="127"/>
      <c r="N29" s="130"/>
      <c r="O29" s="11" t="s">
        <v>34</v>
      </c>
      <c r="P29" s="252"/>
      <c r="S29" s="252"/>
      <c r="T29" s="252"/>
      <c r="U29" s="252"/>
      <c r="V29" s="252"/>
    </row>
    <row r="30" spans="1:22" s="28" customFormat="1" ht="13.5" customHeight="1">
      <c r="A30" s="269"/>
      <c r="B30" s="309"/>
      <c r="C30" s="272"/>
      <c r="D30" s="272"/>
      <c r="E30" s="125">
        <f>SUM(F30:N30)</f>
        <v>1365</v>
      </c>
      <c r="F30" s="126"/>
      <c r="G30" s="127"/>
      <c r="H30" s="127"/>
      <c r="I30" s="128"/>
      <c r="J30" s="126">
        <v>1365</v>
      </c>
      <c r="K30" s="129"/>
      <c r="L30" s="127"/>
      <c r="M30" s="127"/>
      <c r="N30" s="130"/>
      <c r="O30" s="11" t="s">
        <v>35</v>
      </c>
      <c r="P30" s="267"/>
      <c r="S30" s="267"/>
      <c r="T30" s="267"/>
      <c r="U30" s="267"/>
      <c r="V30" s="267"/>
    </row>
    <row r="31" spans="1:22" s="4" customFormat="1" ht="15" customHeight="1">
      <c r="A31" s="274" t="s">
        <v>44</v>
      </c>
      <c r="B31" s="309" t="s">
        <v>6</v>
      </c>
      <c r="C31" s="246" t="s">
        <v>142</v>
      </c>
      <c r="D31" s="272">
        <v>2017</v>
      </c>
      <c r="E31" s="119">
        <f aca="true" t="shared" si="7" ref="E31:N31">E32+E33</f>
        <v>1800</v>
      </c>
      <c r="F31" s="120">
        <f t="shared" si="7"/>
        <v>0</v>
      </c>
      <c r="G31" s="121">
        <f t="shared" si="7"/>
        <v>0</v>
      </c>
      <c r="H31" s="121">
        <f t="shared" si="7"/>
        <v>0</v>
      </c>
      <c r="I31" s="122">
        <f t="shared" si="7"/>
        <v>0</v>
      </c>
      <c r="J31" s="123">
        <f t="shared" si="7"/>
        <v>0</v>
      </c>
      <c r="K31" s="121">
        <f t="shared" si="7"/>
        <v>1800</v>
      </c>
      <c r="L31" s="121">
        <f t="shared" si="7"/>
        <v>0</v>
      </c>
      <c r="M31" s="121">
        <f t="shared" si="7"/>
        <v>0</v>
      </c>
      <c r="N31" s="124">
        <f t="shared" si="7"/>
        <v>0</v>
      </c>
      <c r="O31" s="17"/>
      <c r="P31" s="265" t="s">
        <v>100</v>
      </c>
      <c r="S31" s="265"/>
      <c r="T31" s="265"/>
      <c r="U31" s="265"/>
      <c r="V31" s="265"/>
    </row>
    <row r="32" spans="1:22" s="4" customFormat="1" ht="15" customHeight="1">
      <c r="A32" s="286"/>
      <c r="B32" s="309"/>
      <c r="C32" s="246"/>
      <c r="D32" s="272"/>
      <c r="E32" s="125">
        <f>SUM(F32:N32)</f>
        <v>0</v>
      </c>
      <c r="F32" s="120"/>
      <c r="G32" s="121"/>
      <c r="H32" s="121"/>
      <c r="I32" s="122"/>
      <c r="J32" s="123"/>
      <c r="K32" s="121"/>
      <c r="L32" s="121"/>
      <c r="M32" s="121"/>
      <c r="N32" s="124"/>
      <c r="O32" s="11" t="s">
        <v>34</v>
      </c>
      <c r="P32" s="252"/>
      <c r="S32" s="252"/>
      <c r="T32" s="252"/>
      <c r="U32" s="252"/>
      <c r="V32" s="252"/>
    </row>
    <row r="33" spans="1:22" s="4" customFormat="1" ht="15" customHeight="1" thickBot="1">
      <c r="A33" s="287"/>
      <c r="B33" s="310"/>
      <c r="C33" s="247"/>
      <c r="D33" s="275"/>
      <c r="E33" s="131">
        <f>SUM(F33:N33)</f>
        <v>1800</v>
      </c>
      <c r="F33" s="132"/>
      <c r="G33" s="133"/>
      <c r="H33" s="133"/>
      <c r="I33" s="134"/>
      <c r="J33" s="135"/>
      <c r="K33" s="135">
        <v>1800</v>
      </c>
      <c r="L33" s="136"/>
      <c r="M33" s="136"/>
      <c r="N33" s="137"/>
      <c r="O33" s="16" t="s">
        <v>35</v>
      </c>
      <c r="P33" s="252"/>
      <c r="S33" s="252"/>
      <c r="T33" s="252"/>
      <c r="U33" s="252"/>
      <c r="V33" s="252"/>
    </row>
    <row r="34" spans="1:22" s="4" customFormat="1" ht="17.25" customHeight="1">
      <c r="A34" s="285" t="s">
        <v>45</v>
      </c>
      <c r="B34" s="245" t="s">
        <v>7</v>
      </c>
      <c r="C34" s="245" t="s">
        <v>142</v>
      </c>
      <c r="D34" s="245" t="s">
        <v>130</v>
      </c>
      <c r="E34" s="90">
        <f aca="true" t="shared" si="8" ref="E34:N34">E35+E36</f>
        <v>4839.4</v>
      </c>
      <c r="F34" s="86">
        <f t="shared" si="8"/>
        <v>3678.4</v>
      </c>
      <c r="G34" s="87">
        <f t="shared" si="8"/>
        <v>0</v>
      </c>
      <c r="H34" s="87">
        <f t="shared" si="8"/>
        <v>0</v>
      </c>
      <c r="I34" s="88">
        <f t="shared" si="8"/>
        <v>0</v>
      </c>
      <c r="J34" s="89">
        <f t="shared" si="8"/>
        <v>500</v>
      </c>
      <c r="K34" s="87">
        <f t="shared" si="8"/>
        <v>661</v>
      </c>
      <c r="L34" s="87">
        <f t="shared" si="8"/>
        <v>0</v>
      </c>
      <c r="M34" s="87">
        <f t="shared" si="8"/>
        <v>0</v>
      </c>
      <c r="N34" s="90">
        <f t="shared" si="8"/>
        <v>0</v>
      </c>
      <c r="O34" s="15"/>
      <c r="P34" s="251" t="s">
        <v>101</v>
      </c>
      <c r="S34" s="251">
        <v>400</v>
      </c>
      <c r="T34" s="251">
        <v>400</v>
      </c>
      <c r="U34" s="251"/>
      <c r="V34" s="251">
        <v>400</v>
      </c>
    </row>
    <row r="35" spans="1:22" s="4" customFormat="1" ht="17.25" customHeight="1">
      <c r="A35" s="286"/>
      <c r="B35" s="246"/>
      <c r="C35" s="246"/>
      <c r="D35" s="246"/>
      <c r="E35" s="138">
        <f>SUM(F35:N35)</f>
        <v>0</v>
      </c>
      <c r="F35" s="92"/>
      <c r="G35" s="93"/>
      <c r="H35" s="93"/>
      <c r="I35" s="94"/>
      <c r="J35" s="95"/>
      <c r="K35" s="93"/>
      <c r="L35" s="93"/>
      <c r="M35" s="93"/>
      <c r="N35" s="96"/>
      <c r="O35" s="11" t="s">
        <v>34</v>
      </c>
      <c r="P35" s="252"/>
      <c r="S35" s="252"/>
      <c r="T35" s="252"/>
      <c r="U35" s="252"/>
      <c r="V35" s="252"/>
    </row>
    <row r="36" spans="1:22" s="4" customFormat="1" ht="17.25" customHeight="1" thickBot="1">
      <c r="A36" s="287"/>
      <c r="B36" s="247"/>
      <c r="C36" s="247"/>
      <c r="D36" s="247"/>
      <c r="E36" s="139">
        <f>SUM(F36:N36)</f>
        <v>4839.4</v>
      </c>
      <c r="F36" s="103">
        <f>3763.6-85.2</f>
        <v>3678.4</v>
      </c>
      <c r="G36" s="93"/>
      <c r="H36" s="93"/>
      <c r="I36" s="94"/>
      <c r="J36" s="140">
        <v>500</v>
      </c>
      <c r="K36" s="104">
        <v>661</v>
      </c>
      <c r="L36" s="93"/>
      <c r="M36" s="93"/>
      <c r="N36" s="96"/>
      <c r="O36" s="16" t="s">
        <v>35</v>
      </c>
      <c r="P36" s="267"/>
      <c r="S36" s="267"/>
      <c r="T36" s="267"/>
      <c r="U36" s="267"/>
      <c r="V36" s="267"/>
    </row>
    <row r="37" spans="1:22" s="4" customFormat="1" ht="13.5" customHeight="1">
      <c r="A37" s="268" t="s">
        <v>46</v>
      </c>
      <c r="B37" s="271" t="s">
        <v>8</v>
      </c>
      <c r="C37" s="245" t="s">
        <v>142</v>
      </c>
      <c r="D37" s="271">
        <v>2012</v>
      </c>
      <c r="E37" s="85">
        <f>SUM(E38:E39)+I37+J37++K37+L37+M37+N37</f>
        <v>6262.200000000001</v>
      </c>
      <c r="F37" s="86">
        <f aca="true" t="shared" si="9" ref="F37:N37">SUM(F38:F39)</f>
        <v>6262.200000000001</v>
      </c>
      <c r="G37" s="87">
        <f t="shared" si="9"/>
        <v>0</v>
      </c>
      <c r="H37" s="87">
        <f t="shared" si="9"/>
        <v>0</v>
      </c>
      <c r="I37" s="88">
        <f t="shared" si="9"/>
        <v>0</v>
      </c>
      <c r="J37" s="89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90">
        <f t="shared" si="9"/>
        <v>0</v>
      </c>
      <c r="O37" s="15"/>
      <c r="P37" s="248" t="s">
        <v>102</v>
      </c>
      <c r="S37" s="248">
        <v>570</v>
      </c>
      <c r="T37" s="248"/>
      <c r="U37" s="248">
        <v>570</v>
      </c>
      <c r="V37" s="248">
        <v>570</v>
      </c>
    </row>
    <row r="38" spans="1:22" s="4" customFormat="1" ht="13.5" customHeight="1">
      <c r="A38" s="269"/>
      <c r="B38" s="272"/>
      <c r="C38" s="246"/>
      <c r="D38" s="272"/>
      <c r="E38" s="102">
        <f aca="true" t="shared" si="10" ref="E38:E46">SUM(F38:N38)</f>
        <v>5925.400000000001</v>
      </c>
      <c r="F38" s="103">
        <f>5925.3+0.1</f>
        <v>5925.400000000001</v>
      </c>
      <c r="G38" s="104"/>
      <c r="H38" s="104"/>
      <c r="I38" s="105"/>
      <c r="J38" s="140"/>
      <c r="K38" s="104"/>
      <c r="L38" s="104"/>
      <c r="M38" s="104"/>
      <c r="N38" s="138"/>
      <c r="O38" s="11" t="s">
        <v>34</v>
      </c>
      <c r="P38" s="249"/>
      <c r="S38" s="249"/>
      <c r="T38" s="249"/>
      <c r="U38" s="249"/>
      <c r="V38" s="249"/>
    </row>
    <row r="39" spans="1:22" s="4" customFormat="1" ht="13.5" customHeight="1" thickBot="1">
      <c r="A39" s="270"/>
      <c r="B39" s="273"/>
      <c r="C39" s="247"/>
      <c r="D39" s="273"/>
      <c r="E39" s="141">
        <f t="shared" si="10"/>
        <v>336.8</v>
      </c>
      <c r="F39" s="142">
        <v>336.8</v>
      </c>
      <c r="G39" s="82"/>
      <c r="H39" s="82"/>
      <c r="I39" s="143"/>
      <c r="J39" s="144"/>
      <c r="K39" s="82"/>
      <c r="L39" s="82"/>
      <c r="M39" s="82"/>
      <c r="N39" s="139"/>
      <c r="O39" s="18" t="s">
        <v>35</v>
      </c>
      <c r="P39" s="250"/>
      <c r="S39" s="250"/>
      <c r="T39" s="250"/>
      <c r="U39" s="250"/>
      <c r="V39" s="250"/>
    </row>
    <row r="40" spans="1:22" s="4" customFormat="1" ht="15" customHeight="1">
      <c r="A40" s="285" t="s">
        <v>47</v>
      </c>
      <c r="B40" s="245" t="s">
        <v>9</v>
      </c>
      <c r="C40" s="245" t="s">
        <v>142</v>
      </c>
      <c r="D40" s="245">
        <v>2012</v>
      </c>
      <c r="E40" s="85">
        <f>SUM(E41:E42)+I40+J40++K40+L40+M40+N40</f>
        <v>4640.3</v>
      </c>
      <c r="F40" s="86">
        <f aca="true" t="shared" si="11" ref="F40:N40">SUM(F41:F42)</f>
        <v>4640.3</v>
      </c>
      <c r="G40" s="87">
        <f t="shared" si="11"/>
        <v>0</v>
      </c>
      <c r="H40" s="87">
        <f t="shared" si="11"/>
        <v>0</v>
      </c>
      <c r="I40" s="88">
        <f t="shared" si="11"/>
        <v>0</v>
      </c>
      <c r="J40" s="89">
        <f t="shared" si="11"/>
        <v>0</v>
      </c>
      <c r="K40" s="87">
        <f t="shared" si="11"/>
        <v>0</v>
      </c>
      <c r="L40" s="87">
        <f t="shared" si="11"/>
        <v>0</v>
      </c>
      <c r="M40" s="87">
        <f t="shared" si="11"/>
        <v>0</v>
      </c>
      <c r="N40" s="90">
        <f t="shared" si="11"/>
        <v>0</v>
      </c>
      <c r="O40" s="15"/>
      <c r="P40" s="251" t="s">
        <v>103</v>
      </c>
      <c r="S40" s="251">
        <v>779</v>
      </c>
      <c r="T40" s="251"/>
      <c r="U40" s="251">
        <v>779</v>
      </c>
      <c r="V40" s="251">
        <v>779</v>
      </c>
    </row>
    <row r="41" spans="1:22" s="4" customFormat="1" ht="15" customHeight="1">
      <c r="A41" s="286"/>
      <c r="B41" s="246"/>
      <c r="C41" s="246"/>
      <c r="D41" s="246"/>
      <c r="E41" s="102">
        <f t="shared" si="10"/>
        <v>4384.1</v>
      </c>
      <c r="F41" s="103">
        <f>4382+2.1</f>
        <v>4384.1</v>
      </c>
      <c r="G41" s="104"/>
      <c r="H41" s="104"/>
      <c r="I41" s="105"/>
      <c r="J41" s="140"/>
      <c r="K41" s="108"/>
      <c r="L41" s="108"/>
      <c r="M41" s="108"/>
      <c r="N41" s="145"/>
      <c r="O41" s="16" t="s">
        <v>34</v>
      </c>
      <c r="P41" s="252"/>
      <c r="S41" s="252"/>
      <c r="T41" s="252"/>
      <c r="U41" s="252"/>
      <c r="V41" s="252"/>
    </row>
    <row r="42" spans="1:22" s="4" customFormat="1" ht="17.25" customHeight="1" thickBot="1">
      <c r="A42" s="286"/>
      <c r="B42" s="246"/>
      <c r="C42" s="246"/>
      <c r="D42" s="246"/>
      <c r="E42" s="106">
        <f t="shared" si="10"/>
        <v>256.2</v>
      </c>
      <c r="F42" s="142">
        <v>256.2</v>
      </c>
      <c r="G42" s="82"/>
      <c r="H42" s="82"/>
      <c r="I42" s="143"/>
      <c r="J42" s="144"/>
      <c r="K42" s="82"/>
      <c r="L42" s="82"/>
      <c r="M42" s="82"/>
      <c r="N42" s="139"/>
      <c r="O42" s="18" t="s">
        <v>35</v>
      </c>
      <c r="P42" s="266"/>
      <c r="S42" s="266"/>
      <c r="T42" s="266"/>
      <c r="U42" s="266"/>
      <c r="V42" s="266"/>
    </row>
    <row r="43" spans="1:22" s="4" customFormat="1" ht="14.25" customHeight="1">
      <c r="A43" s="285" t="s">
        <v>48</v>
      </c>
      <c r="B43" s="245" t="s">
        <v>10</v>
      </c>
      <c r="C43" s="67"/>
      <c r="D43" s="245" t="s">
        <v>149</v>
      </c>
      <c r="E43" s="90">
        <f aca="true" t="shared" si="12" ref="E43:N43">SUM(E44:E46)</f>
        <v>199234</v>
      </c>
      <c r="F43" s="86">
        <f t="shared" si="12"/>
        <v>0</v>
      </c>
      <c r="G43" s="87">
        <f t="shared" si="12"/>
        <v>6000</v>
      </c>
      <c r="H43" s="87">
        <f t="shared" si="12"/>
        <v>100000</v>
      </c>
      <c r="I43" s="88">
        <f t="shared" si="12"/>
        <v>93234</v>
      </c>
      <c r="J43" s="89">
        <f t="shared" si="12"/>
        <v>0</v>
      </c>
      <c r="K43" s="87">
        <f t="shared" si="12"/>
        <v>0</v>
      </c>
      <c r="L43" s="87">
        <f t="shared" si="12"/>
        <v>0</v>
      </c>
      <c r="M43" s="87">
        <f t="shared" si="12"/>
        <v>0</v>
      </c>
      <c r="N43" s="90">
        <f t="shared" si="12"/>
        <v>0</v>
      </c>
      <c r="O43" s="15"/>
      <c r="P43" s="251" t="s">
        <v>104</v>
      </c>
      <c r="S43" s="251">
        <v>855</v>
      </c>
      <c r="T43" s="251"/>
      <c r="U43" s="251">
        <v>855</v>
      </c>
      <c r="V43" s="251">
        <v>855</v>
      </c>
    </row>
    <row r="44" spans="1:22" s="4" customFormat="1" ht="13.5" customHeight="1">
      <c r="A44" s="286"/>
      <c r="B44" s="246"/>
      <c r="C44" s="68"/>
      <c r="D44" s="246"/>
      <c r="E44" s="138">
        <f t="shared" si="10"/>
        <v>0</v>
      </c>
      <c r="F44" s="103"/>
      <c r="G44" s="104"/>
      <c r="H44" s="104"/>
      <c r="I44" s="105"/>
      <c r="J44" s="140"/>
      <c r="K44" s="104"/>
      <c r="L44" s="108"/>
      <c r="M44" s="108"/>
      <c r="N44" s="145"/>
      <c r="O44" s="16" t="s">
        <v>34</v>
      </c>
      <c r="P44" s="252"/>
      <c r="S44" s="252"/>
      <c r="T44" s="252"/>
      <c r="U44" s="252"/>
      <c r="V44" s="252"/>
    </row>
    <row r="45" spans="1:22" s="4" customFormat="1" ht="13.5" customHeight="1">
      <c r="A45" s="286"/>
      <c r="B45" s="246"/>
      <c r="C45" s="68" t="s">
        <v>143</v>
      </c>
      <c r="D45" s="246"/>
      <c r="E45" s="138">
        <f t="shared" si="10"/>
        <v>6000</v>
      </c>
      <c r="F45" s="103"/>
      <c r="G45" s="230">
        <v>6000</v>
      </c>
      <c r="H45" s="104"/>
      <c r="I45" s="105"/>
      <c r="J45" s="140"/>
      <c r="K45" s="104"/>
      <c r="L45" s="108"/>
      <c r="M45" s="108"/>
      <c r="N45" s="145"/>
      <c r="O45" s="11" t="s">
        <v>144</v>
      </c>
      <c r="P45" s="252"/>
      <c r="S45" s="252"/>
      <c r="T45" s="252"/>
      <c r="U45" s="252"/>
      <c r="V45" s="252"/>
    </row>
    <row r="46" spans="1:22" s="4" customFormat="1" ht="13.5" customHeight="1" thickBot="1">
      <c r="A46" s="287"/>
      <c r="B46" s="247"/>
      <c r="C46" s="77" t="s">
        <v>142</v>
      </c>
      <c r="D46" s="247"/>
      <c r="E46" s="139">
        <f t="shared" si="10"/>
        <v>193234</v>
      </c>
      <c r="F46" s="142"/>
      <c r="G46" s="144"/>
      <c r="H46" s="144">
        <v>100000</v>
      </c>
      <c r="I46" s="82">
        <f>105241-7-12000</f>
        <v>93234</v>
      </c>
      <c r="J46" s="144"/>
      <c r="K46" s="82"/>
      <c r="L46" s="82"/>
      <c r="M46" s="82"/>
      <c r="N46" s="139"/>
      <c r="O46" s="18" t="s">
        <v>96</v>
      </c>
      <c r="P46" s="266"/>
      <c r="S46" s="266"/>
      <c r="T46" s="266"/>
      <c r="U46" s="266"/>
      <c r="V46" s="266"/>
    </row>
    <row r="47" spans="1:22" s="4" customFormat="1" ht="17.25" customHeight="1">
      <c r="A47" s="285" t="s">
        <v>49</v>
      </c>
      <c r="B47" s="245" t="s">
        <v>11</v>
      </c>
      <c r="C47" s="245" t="s">
        <v>142</v>
      </c>
      <c r="D47" s="245" t="s">
        <v>56</v>
      </c>
      <c r="E47" s="85">
        <f aca="true" t="shared" si="13" ref="E47:N47">E48+E49</f>
        <v>82716.4</v>
      </c>
      <c r="F47" s="86">
        <f t="shared" si="13"/>
        <v>19346.7</v>
      </c>
      <c r="G47" s="87">
        <f t="shared" si="13"/>
        <v>18302.1</v>
      </c>
      <c r="H47" s="87">
        <f t="shared" si="13"/>
        <v>16000</v>
      </c>
      <c r="I47" s="88">
        <f t="shared" si="13"/>
        <v>28000</v>
      </c>
      <c r="J47" s="89">
        <f t="shared" si="13"/>
        <v>1067.6</v>
      </c>
      <c r="K47" s="87">
        <f t="shared" si="13"/>
        <v>0</v>
      </c>
      <c r="L47" s="87">
        <f t="shared" si="13"/>
        <v>0</v>
      </c>
      <c r="M47" s="87">
        <f t="shared" si="13"/>
        <v>0</v>
      </c>
      <c r="N47" s="90">
        <f t="shared" si="13"/>
        <v>0</v>
      </c>
      <c r="O47" s="15"/>
      <c r="P47" s="251" t="s">
        <v>105</v>
      </c>
      <c r="S47" s="251">
        <v>2080</v>
      </c>
      <c r="T47" s="251">
        <v>2080</v>
      </c>
      <c r="U47" s="251"/>
      <c r="V47" s="251">
        <v>2080</v>
      </c>
    </row>
    <row r="48" spans="1:22" s="4" customFormat="1" ht="17.25" customHeight="1">
      <c r="A48" s="286"/>
      <c r="B48" s="246"/>
      <c r="C48" s="246"/>
      <c r="D48" s="246"/>
      <c r="E48" s="102">
        <f aca="true" t="shared" si="14" ref="E48:E55">SUM(F48:N48)</f>
        <v>56676.8</v>
      </c>
      <c r="F48" s="103">
        <f>12719.7+7.1</f>
        <v>12726.800000000001</v>
      </c>
      <c r="G48" s="230">
        <v>11650</v>
      </c>
      <c r="H48" s="104">
        <v>10450</v>
      </c>
      <c r="I48" s="105">
        <v>21850</v>
      </c>
      <c r="J48" s="95"/>
      <c r="K48" s="93"/>
      <c r="L48" s="93"/>
      <c r="M48" s="93"/>
      <c r="N48" s="146"/>
      <c r="O48" s="16" t="s">
        <v>34</v>
      </c>
      <c r="P48" s="252"/>
      <c r="S48" s="252"/>
      <c r="T48" s="252"/>
      <c r="U48" s="252"/>
      <c r="V48" s="252"/>
    </row>
    <row r="49" spans="1:22" s="4" customFormat="1" ht="17.25" customHeight="1" thickBot="1">
      <c r="A49" s="287"/>
      <c r="B49" s="247"/>
      <c r="C49" s="247"/>
      <c r="D49" s="247"/>
      <c r="E49" s="141">
        <f t="shared" si="14"/>
        <v>26039.6</v>
      </c>
      <c r="F49" s="142">
        <f>619+500+85.2+415.7+5000</f>
        <v>6619.9</v>
      </c>
      <c r="G49" s="233">
        <v>6652.1</v>
      </c>
      <c r="H49" s="82">
        <v>5550</v>
      </c>
      <c r="I49" s="143">
        <v>6150</v>
      </c>
      <c r="J49" s="234">
        <v>1067.6</v>
      </c>
      <c r="K49" s="79"/>
      <c r="L49" s="79"/>
      <c r="M49" s="79"/>
      <c r="N49" s="208"/>
      <c r="O49" s="18" t="s">
        <v>35</v>
      </c>
      <c r="P49" s="266"/>
      <c r="S49" s="266"/>
      <c r="T49" s="266"/>
      <c r="U49" s="266"/>
      <c r="V49" s="266"/>
    </row>
    <row r="50" spans="1:22" s="4" customFormat="1" ht="20.25" customHeight="1">
      <c r="A50" s="285" t="s">
        <v>50</v>
      </c>
      <c r="B50" s="245" t="s">
        <v>12</v>
      </c>
      <c r="C50" s="245" t="s">
        <v>142</v>
      </c>
      <c r="D50" s="245" t="s">
        <v>150</v>
      </c>
      <c r="E50" s="85">
        <f aca="true" t="shared" si="15" ref="E50:N50">E51+E52</f>
        <v>77970</v>
      </c>
      <c r="F50" s="100">
        <f t="shared" si="15"/>
        <v>0</v>
      </c>
      <c r="G50" s="85">
        <f t="shared" si="15"/>
        <v>35000</v>
      </c>
      <c r="H50" s="87">
        <f t="shared" si="15"/>
        <v>10000</v>
      </c>
      <c r="I50" s="88">
        <f t="shared" si="15"/>
        <v>10000</v>
      </c>
      <c r="J50" s="101">
        <f t="shared" si="15"/>
        <v>22970</v>
      </c>
      <c r="K50" s="85">
        <f t="shared" si="15"/>
        <v>0</v>
      </c>
      <c r="L50" s="85">
        <f t="shared" si="15"/>
        <v>0</v>
      </c>
      <c r="M50" s="85">
        <f t="shared" si="15"/>
        <v>0</v>
      </c>
      <c r="N50" s="90">
        <f t="shared" si="15"/>
        <v>0</v>
      </c>
      <c r="O50" s="15"/>
      <c r="P50" s="251" t="s">
        <v>106</v>
      </c>
      <c r="S50" s="252">
        <v>1623</v>
      </c>
      <c r="T50" s="252">
        <v>1623</v>
      </c>
      <c r="U50" s="252"/>
      <c r="V50" s="252">
        <v>1623</v>
      </c>
    </row>
    <row r="51" spans="1:22" s="4" customFormat="1" ht="20.25" customHeight="1">
      <c r="A51" s="286"/>
      <c r="B51" s="246"/>
      <c r="C51" s="246"/>
      <c r="D51" s="246"/>
      <c r="E51" s="102">
        <f t="shared" si="14"/>
        <v>0</v>
      </c>
      <c r="F51" s="148"/>
      <c r="G51" s="149"/>
      <c r="H51" s="149"/>
      <c r="I51" s="150"/>
      <c r="J51" s="151"/>
      <c r="K51" s="149"/>
      <c r="L51" s="149"/>
      <c r="M51" s="149"/>
      <c r="N51" s="146"/>
      <c r="O51" s="16" t="s">
        <v>34</v>
      </c>
      <c r="P51" s="252"/>
      <c r="S51" s="252"/>
      <c r="T51" s="252"/>
      <c r="U51" s="252"/>
      <c r="V51" s="252"/>
    </row>
    <row r="52" spans="1:22" s="4" customFormat="1" ht="36.75" customHeight="1" thickBot="1">
      <c r="A52" s="287"/>
      <c r="B52" s="247"/>
      <c r="C52" s="247"/>
      <c r="D52" s="247"/>
      <c r="E52" s="141">
        <f t="shared" si="14"/>
        <v>77970</v>
      </c>
      <c r="F52" s="153"/>
      <c r="G52" s="154">
        <v>35000</v>
      </c>
      <c r="H52" s="154">
        <v>10000</v>
      </c>
      <c r="I52" s="155">
        <v>10000</v>
      </c>
      <c r="J52" s="209">
        <v>22970</v>
      </c>
      <c r="K52" s="154"/>
      <c r="L52" s="154"/>
      <c r="M52" s="154"/>
      <c r="N52" s="208"/>
      <c r="O52" s="18" t="s">
        <v>35</v>
      </c>
      <c r="P52" s="266"/>
      <c r="S52" s="252"/>
      <c r="T52" s="252"/>
      <c r="U52" s="252"/>
      <c r="V52" s="252"/>
    </row>
    <row r="53" spans="1:22" s="4" customFormat="1" ht="18.75" customHeight="1">
      <c r="A53" s="268" t="s">
        <v>51</v>
      </c>
      <c r="B53" s="271" t="s">
        <v>13</v>
      </c>
      <c r="C53" s="245" t="s">
        <v>142</v>
      </c>
      <c r="D53" s="271" t="s">
        <v>89</v>
      </c>
      <c r="E53" s="85">
        <f aca="true" t="shared" si="16" ref="E53:N53">E54+E55</f>
        <v>2460</v>
      </c>
      <c r="F53" s="86">
        <f t="shared" si="16"/>
        <v>0</v>
      </c>
      <c r="G53" s="87">
        <f t="shared" si="16"/>
        <v>0</v>
      </c>
      <c r="H53" s="87">
        <f t="shared" si="16"/>
        <v>0</v>
      </c>
      <c r="I53" s="88">
        <f t="shared" si="16"/>
        <v>0</v>
      </c>
      <c r="J53" s="89">
        <f t="shared" si="16"/>
        <v>0</v>
      </c>
      <c r="K53" s="87">
        <f t="shared" si="16"/>
        <v>0</v>
      </c>
      <c r="L53" s="87">
        <f t="shared" si="16"/>
        <v>250</v>
      </c>
      <c r="M53" s="87">
        <f t="shared" si="16"/>
        <v>2210</v>
      </c>
      <c r="N53" s="90">
        <f t="shared" si="16"/>
        <v>0</v>
      </c>
      <c r="O53" s="15"/>
      <c r="P53" s="248" t="s">
        <v>107</v>
      </c>
      <c r="S53" s="248">
        <v>409</v>
      </c>
      <c r="T53" s="248">
        <v>409</v>
      </c>
      <c r="U53" s="248"/>
      <c r="V53" s="248">
        <v>409</v>
      </c>
    </row>
    <row r="54" spans="1:22" s="4" customFormat="1" ht="18.75" customHeight="1">
      <c r="A54" s="269"/>
      <c r="B54" s="272"/>
      <c r="C54" s="246"/>
      <c r="D54" s="272"/>
      <c r="E54" s="102">
        <f t="shared" si="14"/>
        <v>0</v>
      </c>
      <c r="F54" s="148"/>
      <c r="G54" s="149"/>
      <c r="H54" s="149"/>
      <c r="I54" s="150"/>
      <c r="J54" s="151"/>
      <c r="K54" s="149"/>
      <c r="L54" s="149"/>
      <c r="M54" s="149"/>
      <c r="N54" s="146"/>
      <c r="O54" s="11" t="s">
        <v>34</v>
      </c>
      <c r="P54" s="249"/>
      <c r="S54" s="249"/>
      <c r="T54" s="249"/>
      <c r="U54" s="249"/>
      <c r="V54" s="249"/>
    </row>
    <row r="55" spans="1:22" s="4" customFormat="1" ht="18.75" customHeight="1" thickBot="1">
      <c r="A55" s="270"/>
      <c r="B55" s="273"/>
      <c r="C55" s="247"/>
      <c r="D55" s="273"/>
      <c r="E55" s="141">
        <f t="shared" si="14"/>
        <v>2460</v>
      </c>
      <c r="F55" s="153"/>
      <c r="G55" s="154"/>
      <c r="H55" s="154"/>
      <c r="I55" s="155"/>
      <c r="J55" s="209"/>
      <c r="K55" s="154"/>
      <c r="L55" s="154">
        <v>250</v>
      </c>
      <c r="M55" s="154">
        <v>2210</v>
      </c>
      <c r="N55" s="208"/>
      <c r="O55" s="18" t="s">
        <v>35</v>
      </c>
      <c r="P55" s="250"/>
      <c r="S55" s="250"/>
      <c r="T55" s="250"/>
      <c r="U55" s="250"/>
      <c r="V55" s="250"/>
    </row>
    <row r="56" spans="1:22" s="4" customFormat="1" ht="26.25" customHeight="1">
      <c r="A56" s="30" t="s">
        <v>52</v>
      </c>
      <c r="B56" s="31" t="s">
        <v>14</v>
      </c>
      <c r="C56" s="31"/>
      <c r="D56" s="31" t="s">
        <v>136</v>
      </c>
      <c r="E56" s="113">
        <f aca="true" t="shared" si="17" ref="E56:N56">E57+E60+E63</f>
        <v>3150</v>
      </c>
      <c r="F56" s="156">
        <f t="shared" si="17"/>
        <v>0</v>
      </c>
      <c r="G56" s="113">
        <f t="shared" si="17"/>
        <v>0</v>
      </c>
      <c r="H56" s="115">
        <f t="shared" si="17"/>
        <v>0</v>
      </c>
      <c r="I56" s="116">
        <f t="shared" si="17"/>
        <v>0</v>
      </c>
      <c r="J56" s="157">
        <f t="shared" si="17"/>
        <v>150</v>
      </c>
      <c r="K56" s="113">
        <f t="shared" si="17"/>
        <v>1500</v>
      </c>
      <c r="L56" s="113">
        <f t="shared" si="17"/>
        <v>1500</v>
      </c>
      <c r="M56" s="113">
        <f t="shared" si="17"/>
        <v>0</v>
      </c>
      <c r="N56" s="118">
        <f t="shared" si="17"/>
        <v>0</v>
      </c>
      <c r="O56" s="34"/>
      <c r="P56" s="29" t="s">
        <v>76</v>
      </c>
      <c r="S56" s="29">
        <v>480</v>
      </c>
      <c r="T56" s="29"/>
      <c r="U56" s="29">
        <v>480</v>
      </c>
      <c r="V56" s="29">
        <v>480</v>
      </c>
    </row>
    <row r="57" spans="1:22" s="4" customFormat="1" ht="15.75" customHeight="1">
      <c r="A57" s="269" t="s">
        <v>53</v>
      </c>
      <c r="B57" s="309" t="s">
        <v>15</v>
      </c>
      <c r="C57" s="272" t="s">
        <v>142</v>
      </c>
      <c r="D57" s="272" t="s">
        <v>136</v>
      </c>
      <c r="E57" s="91">
        <f aca="true" t="shared" si="18" ref="E57:N57">E58+E59</f>
        <v>3050</v>
      </c>
      <c r="F57" s="92">
        <f t="shared" si="18"/>
        <v>0</v>
      </c>
      <c r="G57" s="93">
        <f t="shared" si="18"/>
        <v>0</v>
      </c>
      <c r="H57" s="93">
        <f t="shared" si="18"/>
        <v>0</v>
      </c>
      <c r="I57" s="94">
        <f t="shared" si="18"/>
        <v>0</v>
      </c>
      <c r="J57" s="95">
        <f t="shared" si="18"/>
        <v>50</v>
      </c>
      <c r="K57" s="93">
        <f t="shared" si="18"/>
        <v>1500</v>
      </c>
      <c r="L57" s="93">
        <f t="shared" si="18"/>
        <v>1500</v>
      </c>
      <c r="M57" s="93">
        <f t="shared" si="18"/>
        <v>0</v>
      </c>
      <c r="N57" s="96">
        <f t="shared" si="18"/>
        <v>0</v>
      </c>
      <c r="O57" s="35"/>
      <c r="P57" s="249" t="s">
        <v>108</v>
      </c>
      <c r="S57" s="249"/>
      <c r="T57" s="249"/>
      <c r="U57" s="249"/>
      <c r="V57" s="249"/>
    </row>
    <row r="58" spans="1:22" s="4" customFormat="1" ht="15.75" customHeight="1">
      <c r="A58" s="269"/>
      <c r="B58" s="309"/>
      <c r="C58" s="272"/>
      <c r="D58" s="272"/>
      <c r="E58" s="102">
        <f aca="true" t="shared" si="19" ref="E58:E97">SUM(F58:N58)</f>
        <v>0</v>
      </c>
      <c r="F58" s="148"/>
      <c r="G58" s="149"/>
      <c r="H58" s="149"/>
      <c r="I58" s="150"/>
      <c r="J58" s="240"/>
      <c r="K58" s="149"/>
      <c r="L58" s="149"/>
      <c r="M58" s="149"/>
      <c r="N58" s="146"/>
      <c r="O58" s="14" t="s">
        <v>34</v>
      </c>
      <c r="P58" s="249"/>
      <c r="S58" s="249"/>
      <c r="T58" s="249"/>
      <c r="U58" s="249"/>
      <c r="V58" s="249"/>
    </row>
    <row r="59" spans="1:22" s="4" customFormat="1" ht="15.75" customHeight="1">
      <c r="A59" s="269"/>
      <c r="B59" s="309"/>
      <c r="C59" s="272"/>
      <c r="D59" s="272"/>
      <c r="E59" s="102">
        <f t="shared" si="19"/>
        <v>3050</v>
      </c>
      <c r="F59" s="148"/>
      <c r="G59" s="149"/>
      <c r="H59" s="149"/>
      <c r="I59" s="150"/>
      <c r="J59" s="241">
        <v>50</v>
      </c>
      <c r="K59" s="151">
        <v>1500</v>
      </c>
      <c r="L59" s="149">
        <v>1500</v>
      </c>
      <c r="M59" s="149"/>
      <c r="N59" s="146"/>
      <c r="O59" s="14" t="s">
        <v>35</v>
      </c>
      <c r="P59" s="249"/>
      <c r="S59" s="249"/>
      <c r="T59" s="249"/>
      <c r="U59" s="249"/>
      <c r="V59" s="249"/>
    </row>
    <row r="60" spans="1:22" s="4" customFormat="1" ht="16.5" customHeight="1">
      <c r="A60" s="269" t="s">
        <v>54</v>
      </c>
      <c r="B60" s="309" t="s">
        <v>16</v>
      </c>
      <c r="C60" s="272" t="s">
        <v>142</v>
      </c>
      <c r="D60" s="272" t="s">
        <v>74</v>
      </c>
      <c r="E60" s="91">
        <f>E61+E62</f>
        <v>50</v>
      </c>
      <c r="F60" s="158">
        <f aca="true" t="shared" si="20" ref="F60:N60">F61+F62</f>
        <v>0</v>
      </c>
      <c r="G60" s="91">
        <f t="shared" si="20"/>
        <v>0</v>
      </c>
      <c r="H60" s="93">
        <f t="shared" si="20"/>
        <v>0</v>
      </c>
      <c r="I60" s="94">
        <f t="shared" si="20"/>
        <v>0</v>
      </c>
      <c r="J60" s="242">
        <f t="shared" si="20"/>
        <v>50</v>
      </c>
      <c r="K60" s="91">
        <f t="shared" si="20"/>
        <v>0</v>
      </c>
      <c r="L60" s="91">
        <f t="shared" si="20"/>
        <v>0</v>
      </c>
      <c r="M60" s="91">
        <f t="shared" si="20"/>
        <v>0</v>
      </c>
      <c r="N60" s="91">
        <f t="shared" si="20"/>
        <v>0</v>
      </c>
      <c r="O60" s="35"/>
      <c r="P60" s="249" t="s">
        <v>75</v>
      </c>
      <c r="S60" s="249"/>
      <c r="T60" s="249"/>
      <c r="U60" s="249"/>
      <c r="V60" s="249"/>
    </row>
    <row r="61" spans="1:22" s="4" customFormat="1" ht="16.5" customHeight="1">
      <c r="A61" s="269"/>
      <c r="B61" s="309"/>
      <c r="C61" s="272"/>
      <c r="D61" s="272"/>
      <c r="E61" s="102">
        <f t="shared" si="19"/>
        <v>0</v>
      </c>
      <c r="F61" s="148"/>
      <c r="G61" s="149"/>
      <c r="H61" s="149"/>
      <c r="I61" s="150"/>
      <c r="J61" s="240"/>
      <c r="K61" s="149"/>
      <c r="L61" s="149"/>
      <c r="M61" s="149"/>
      <c r="N61" s="146"/>
      <c r="O61" s="14" t="s">
        <v>34</v>
      </c>
      <c r="P61" s="249"/>
      <c r="S61" s="249"/>
      <c r="T61" s="249"/>
      <c r="U61" s="249"/>
      <c r="V61" s="249"/>
    </row>
    <row r="62" spans="1:22" s="4" customFormat="1" ht="16.5" customHeight="1">
      <c r="A62" s="269"/>
      <c r="B62" s="309"/>
      <c r="C62" s="272"/>
      <c r="D62" s="272"/>
      <c r="E62" s="102">
        <f t="shared" si="19"/>
        <v>50</v>
      </c>
      <c r="F62" s="148"/>
      <c r="G62" s="149"/>
      <c r="H62" s="149"/>
      <c r="I62" s="150"/>
      <c r="J62" s="240">
        <v>50</v>
      </c>
      <c r="K62" s="149"/>
      <c r="L62" s="149"/>
      <c r="M62" s="149"/>
      <c r="N62" s="146"/>
      <c r="O62" s="14" t="s">
        <v>35</v>
      </c>
      <c r="P62" s="249"/>
      <c r="S62" s="249"/>
      <c r="T62" s="249"/>
      <c r="U62" s="249"/>
      <c r="V62" s="249"/>
    </row>
    <row r="63" spans="1:22" s="4" customFormat="1" ht="15.75" customHeight="1">
      <c r="A63" s="274" t="s">
        <v>55</v>
      </c>
      <c r="B63" s="310" t="s">
        <v>90</v>
      </c>
      <c r="C63" s="246" t="s">
        <v>142</v>
      </c>
      <c r="D63" s="275" t="s">
        <v>74</v>
      </c>
      <c r="E63" s="91">
        <f aca="true" t="shared" si="21" ref="E63:N63">E64+E65</f>
        <v>50</v>
      </c>
      <c r="F63" s="92">
        <f t="shared" si="21"/>
        <v>0</v>
      </c>
      <c r="G63" s="93">
        <f t="shared" si="21"/>
        <v>0</v>
      </c>
      <c r="H63" s="93">
        <f t="shared" si="21"/>
        <v>0</v>
      </c>
      <c r="I63" s="94">
        <f t="shared" si="21"/>
        <v>0</v>
      </c>
      <c r="J63" s="243">
        <f t="shared" si="21"/>
        <v>50</v>
      </c>
      <c r="K63" s="93">
        <f t="shared" si="21"/>
        <v>0</v>
      </c>
      <c r="L63" s="93">
        <f t="shared" si="21"/>
        <v>0</v>
      </c>
      <c r="M63" s="93">
        <f t="shared" si="21"/>
        <v>0</v>
      </c>
      <c r="N63" s="96">
        <f t="shared" si="21"/>
        <v>0</v>
      </c>
      <c r="O63" s="35"/>
      <c r="P63" s="265" t="s">
        <v>75</v>
      </c>
      <c r="S63" s="265"/>
      <c r="T63" s="265"/>
      <c r="U63" s="265"/>
      <c r="V63" s="265"/>
    </row>
    <row r="64" spans="1:22" s="4" customFormat="1" ht="16.5" customHeight="1">
      <c r="A64" s="286"/>
      <c r="B64" s="317"/>
      <c r="C64" s="246"/>
      <c r="D64" s="246"/>
      <c r="E64" s="102">
        <f t="shared" si="19"/>
        <v>0</v>
      </c>
      <c r="F64" s="148"/>
      <c r="G64" s="149"/>
      <c r="H64" s="149"/>
      <c r="I64" s="150"/>
      <c r="J64" s="240"/>
      <c r="K64" s="149"/>
      <c r="L64" s="149"/>
      <c r="M64" s="149"/>
      <c r="N64" s="146"/>
      <c r="O64" s="14" t="s">
        <v>34</v>
      </c>
      <c r="P64" s="252"/>
      <c r="S64" s="252"/>
      <c r="T64" s="252"/>
      <c r="U64" s="252"/>
      <c r="V64" s="252"/>
    </row>
    <row r="65" spans="1:22" s="4" customFormat="1" ht="16.5" customHeight="1" thickBot="1">
      <c r="A65" s="286"/>
      <c r="B65" s="317"/>
      <c r="C65" s="247"/>
      <c r="D65" s="246"/>
      <c r="E65" s="106">
        <f t="shared" si="19"/>
        <v>50</v>
      </c>
      <c r="F65" s="153"/>
      <c r="G65" s="154"/>
      <c r="H65" s="154"/>
      <c r="I65" s="152"/>
      <c r="J65" s="244">
        <v>50</v>
      </c>
      <c r="K65" s="218"/>
      <c r="L65" s="218"/>
      <c r="M65" s="218"/>
      <c r="N65" s="219"/>
      <c r="O65" s="26" t="s">
        <v>35</v>
      </c>
      <c r="P65" s="266"/>
      <c r="S65" s="266"/>
      <c r="T65" s="266"/>
      <c r="U65" s="266"/>
      <c r="V65" s="266"/>
    </row>
    <row r="66" spans="1:22" s="4" customFormat="1" ht="16.5" customHeight="1">
      <c r="A66" s="285" t="s">
        <v>57</v>
      </c>
      <c r="B66" s="245" t="s">
        <v>17</v>
      </c>
      <c r="C66" s="245" t="s">
        <v>142</v>
      </c>
      <c r="D66" s="245" t="s">
        <v>74</v>
      </c>
      <c r="E66" s="85">
        <f aca="true" t="shared" si="22" ref="E66:N66">E67+E68</f>
        <v>60</v>
      </c>
      <c r="F66" s="100">
        <f t="shared" si="22"/>
        <v>0</v>
      </c>
      <c r="G66" s="85">
        <f t="shared" si="22"/>
        <v>0</v>
      </c>
      <c r="H66" s="87">
        <f t="shared" si="22"/>
        <v>0</v>
      </c>
      <c r="I66" s="88">
        <f t="shared" si="22"/>
        <v>0</v>
      </c>
      <c r="J66" s="101">
        <f t="shared" si="22"/>
        <v>0</v>
      </c>
      <c r="K66" s="85">
        <f t="shared" si="22"/>
        <v>0</v>
      </c>
      <c r="L66" s="85">
        <f t="shared" si="22"/>
        <v>0</v>
      </c>
      <c r="M66" s="85">
        <f t="shared" si="22"/>
        <v>0</v>
      </c>
      <c r="N66" s="90">
        <f t="shared" si="22"/>
        <v>60</v>
      </c>
      <c r="O66" s="36"/>
      <c r="P66" s="251" t="s">
        <v>75</v>
      </c>
      <c r="S66" s="251"/>
      <c r="T66" s="251"/>
      <c r="U66" s="251"/>
      <c r="V66" s="251"/>
    </row>
    <row r="67" spans="1:22" s="4" customFormat="1" ht="16.5" customHeight="1">
      <c r="A67" s="286"/>
      <c r="B67" s="246"/>
      <c r="C67" s="246"/>
      <c r="D67" s="246"/>
      <c r="E67" s="102">
        <f t="shared" si="19"/>
        <v>0</v>
      </c>
      <c r="F67" s="92"/>
      <c r="G67" s="93"/>
      <c r="H67" s="93"/>
      <c r="I67" s="94"/>
      <c r="J67" s="95"/>
      <c r="K67" s="93"/>
      <c r="L67" s="93"/>
      <c r="M67" s="93"/>
      <c r="N67" s="96"/>
      <c r="O67" s="14" t="s">
        <v>34</v>
      </c>
      <c r="P67" s="252"/>
      <c r="S67" s="252"/>
      <c r="T67" s="252"/>
      <c r="U67" s="252"/>
      <c r="V67" s="252"/>
    </row>
    <row r="68" spans="1:22" s="4" customFormat="1" ht="16.5" customHeight="1" thickBot="1">
      <c r="A68" s="287"/>
      <c r="B68" s="247"/>
      <c r="C68" s="247"/>
      <c r="D68" s="247"/>
      <c r="E68" s="141">
        <f t="shared" si="19"/>
        <v>60</v>
      </c>
      <c r="F68" s="78"/>
      <c r="G68" s="79"/>
      <c r="H68" s="79"/>
      <c r="I68" s="160"/>
      <c r="J68" s="147"/>
      <c r="K68" s="111"/>
      <c r="L68" s="111"/>
      <c r="M68" s="111"/>
      <c r="N68" s="145">
        <v>60</v>
      </c>
      <c r="O68" s="26" t="s">
        <v>35</v>
      </c>
      <c r="P68" s="266"/>
      <c r="S68" s="266"/>
      <c r="T68" s="266"/>
      <c r="U68" s="266"/>
      <c r="V68" s="266"/>
    </row>
    <row r="69" spans="1:22" s="4" customFormat="1" ht="18.75" customHeight="1">
      <c r="A69" s="285" t="s">
        <v>58</v>
      </c>
      <c r="B69" s="245" t="s">
        <v>18</v>
      </c>
      <c r="C69" s="245" t="s">
        <v>142</v>
      </c>
      <c r="D69" s="245" t="s">
        <v>74</v>
      </c>
      <c r="E69" s="85">
        <f aca="true" t="shared" si="23" ref="E69:N69">E70+E71</f>
        <v>60</v>
      </c>
      <c r="F69" s="86">
        <f t="shared" si="23"/>
        <v>0</v>
      </c>
      <c r="G69" s="87">
        <f t="shared" si="23"/>
        <v>0</v>
      </c>
      <c r="H69" s="87">
        <f t="shared" si="23"/>
        <v>0</v>
      </c>
      <c r="I69" s="88">
        <f t="shared" si="23"/>
        <v>0</v>
      </c>
      <c r="J69" s="89">
        <f t="shared" si="23"/>
        <v>0</v>
      </c>
      <c r="K69" s="87">
        <f t="shared" si="23"/>
        <v>0</v>
      </c>
      <c r="L69" s="87">
        <f t="shared" si="23"/>
        <v>0</v>
      </c>
      <c r="M69" s="87">
        <f t="shared" si="23"/>
        <v>0</v>
      </c>
      <c r="N69" s="90">
        <f t="shared" si="23"/>
        <v>60</v>
      </c>
      <c r="O69" s="15"/>
      <c r="P69" s="251" t="s">
        <v>75</v>
      </c>
      <c r="S69" s="251"/>
      <c r="T69" s="251"/>
      <c r="U69" s="251"/>
      <c r="V69" s="251"/>
    </row>
    <row r="70" spans="1:22" s="4" customFormat="1" ht="19.5" customHeight="1">
      <c r="A70" s="286"/>
      <c r="B70" s="246"/>
      <c r="C70" s="246"/>
      <c r="D70" s="246"/>
      <c r="E70" s="102">
        <f t="shared" si="19"/>
        <v>0</v>
      </c>
      <c r="F70" s="92"/>
      <c r="G70" s="93"/>
      <c r="H70" s="93"/>
      <c r="I70" s="94"/>
      <c r="J70" s="95"/>
      <c r="K70" s="93"/>
      <c r="L70" s="93"/>
      <c r="M70" s="93"/>
      <c r="N70" s="96"/>
      <c r="O70" s="11" t="s">
        <v>34</v>
      </c>
      <c r="P70" s="252"/>
      <c r="S70" s="252"/>
      <c r="T70" s="252"/>
      <c r="U70" s="252"/>
      <c r="V70" s="252"/>
    </row>
    <row r="71" spans="1:22" s="4" customFormat="1" ht="19.5" customHeight="1" thickBot="1">
      <c r="A71" s="286"/>
      <c r="B71" s="246"/>
      <c r="C71" s="247"/>
      <c r="D71" s="246"/>
      <c r="E71" s="106">
        <f t="shared" si="19"/>
        <v>60</v>
      </c>
      <c r="F71" s="161"/>
      <c r="G71" s="111"/>
      <c r="H71" s="111"/>
      <c r="I71" s="160"/>
      <c r="J71" s="147"/>
      <c r="K71" s="111"/>
      <c r="L71" s="111"/>
      <c r="M71" s="111"/>
      <c r="N71" s="145">
        <v>60</v>
      </c>
      <c r="O71" s="16" t="s">
        <v>35</v>
      </c>
      <c r="P71" s="252"/>
      <c r="S71" s="252"/>
      <c r="T71" s="252"/>
      <c r="U71" s="252"/>
      <c r="V71" s="252"/>
    </row>
    <row r="72" spans="1:22" s="4" customFormat="1" ht="15" customHeight="1">
      <c r="A72" s="268" t="s">
        <v>59</v>
      </c>
      <c r="B72" s="245" t="s">
        <v>19</v>
      </c>
      <c r="C72" s="245" t="s">
        <v>142</v>
      </c>
      <c r="D72" s="245" t="s">
        <v>74</v>
      </c>
      <c r="E72" s="85">
        <f>E73+E74</f>
        <v>100</v>
      </c>
      <c r="F72" s="86">
        <f aca="true" t="shared" si="24" ref="F72:N72">F73+F74</f>
        <v>0</v>
      </c>
      <c r="G72" s="87">
        <f t="shared" si="24"/>
        <v>0</v>
      </c>
      <c r="H72" s="87">
        <f t="shared" si="24"/>
        <v>0</v>
      </c>
      <c r="I72" s="88">
        <f t="shared" si="24"/>
        <v>0</v>
      </c>
      <c r="J72" s="89">
        <f t="shared" si="24"/>
        <v>0</v>
      </c>
      <c r="K72" s="87">
        <f t="shared" si="24"/>
        <v>0</v>
      </c>
      <c r="L72" s="87">
        <f t="shared" si="24"/>
        <v>0</v>
      </c>
      <c r="M72" s="87">
        <f t="shared" si="24"/>
        <v>0</v>
      </c>
      <c r="N72" s="90">
        <f t="shared" si="24"/>
        <v>100</v>
      </c>
      <c r="O72" s="15"/>
      <c r="P72" s="195" t="s">
        <v>75</v>
      </c>
      <c r="S72" s="248"/>
      <c r="T72" s="248"/>
      <c r="U72" s="248"/>
      <c r="V72" s="248"/>
    </row>
    <row r="73" spans="1:22" s="4" customFormat="1" ht="15" customHeight="1">
      <c r="A73" s="269"/>
      <c r="B73" s="246"/>
      <c r="C73" s="246"/>
      <c r="D73" s="246"/>
      <c r="E73" s="102">
        <f t="shared" si="19"/>
        <v>0</v>
      </c>
      <c r="F73" s="92"/>
      <c r="G73" s="93"/>
      <c r="H73" s="93"/>
      <c r="I73" s="94"/>
      <c r="J73" s="95"/>
      <c r="K73" s="93"/>
      <c r="L73" s="93"/>
      <c r="M73" s="93"/>
      <c r="N73" s="96"/>
      <c r="O73" s="11" t="s">
        <v>34</v>
      </c>
      <c r="P73" s="190"/>
      <c r="S73" s="249"/>
      <c r="T73" s="249"/>
      <c r="U73" s="249"/>
      <c r="V73" s="249"/>
    </row>
    <row r="74" spans="1:22" s="4" customFormat="1" ht="15" customHeight="1" thickBot="1">
      <c r="A74" s="270"/>
      <c r="B74" s="247"/>
      <c r="C74" s="247"/>
      <c r="D74" s="247"/>
      <c r="E74" s="141">
        <f t="shared" si="19"/>
        <v>100</v>
      </c>
      <c r="F74" s="161"/>
      <c r="G74" s="111"/>
      <c r="H74" s="111"/>
      <c r="I74" s="160"/>
      <c r="J74" s="147"/>
      <c r="K74" s="111"/>
      <c r="L74" s="111"/>
      <c r="M74" s="111"/>
      <c r="N74" s="145">
        <v>100</v>
      </c>
      <c r="O74" s="18" t="s">
        <v>35</v>
      </c>
      <c r="P74" s="191"/>
      <c r="S74" s="250"/>
      <c r="T74" s="250"/>
      <c r="U74" s="250"/>
      <c r="V74" s="250"/>
    </row>
    <row r="75" spans="1:22" s="4" customFormat="1" ht="17.25" customHeight="1">
      <c r="A75" s="285" t="s">
        <v>60</v>
      </c>
      <c r="B75" s="245" t="s">
        <v>20</v>
      </c>
      <c r="C75" s="245" t="s">
        <v>142</v>
      </c>
      <c r="D75" s="245" t="s">
        <v>74</v>
      </c>
      <c r="E75" s="85">
        <f>E76+E77</f>
        <v>100</v>
      </c>
      <c r="F75" s="86">
        <f aca="true" t="shared" si="25" ref="F75:N75">F76+F77</f>
        <v>0</v>
      </c>
      <c r="G75" s="87">
        <f t="shared" si="25"/>
        <v>0</v>
      </c>
      <c r="H75" s="87">
        <f t="shared" si="25"/>
        <v>0</v>
      </c>
      <c r="I75" s="88">
        <f t="shared" si="25"/>
        <v>0</v>
      </c>
      <c r="J75" s="89">
        <f t="shared" si="25"/>
        <v>0</v>
      </c>
      <c r="K75" s="87">
        <f t="shared" si="25"/>
        <v>0</v>
      </c>
      <c r="L75" s="87">
        <f t="shared" si="25"/>
        <v>0</v>
      </c>
      <c r="M75" s="87">
        <f t="shared" si="25"/>
        <v>0</v>
      </c>
      <c r="N75" s="90">
        <f t="shared" si="25"/>
        <v>100</v>
      </c>
      <c r="O75" s="36"/>
      <c r="P75" s="251" t="s">
        <v>75</v>
      </c>
      <c r="S75" s="251"/>
      <c r="T75" s="251"/>
      <c r="U75" s="251"/>
      <c r="V75" s="251"/>
    </row>
    <row r="76" spans="1:22" s="4" customFormat="1" ht="17.25" customHeight="1">
      <c r="A76" s="286"/>
      <c r="B76" s="246"/>
      <c r="C76" s="246"/>
      <c r="D76" s="246"/>
      <c r="E76" s="102">
        <f t="shared" si="19"/>
        <v>0</v>
      </c>
      <c r="F76" s="92"/>
      <c r="G76" s="93"/>
      <c r="H76" s="93"/>
      <c r="I76" s="94"/>
      <c r="J76" s="95"/>
      <c r="K76" s="93"/>
      <c r="L76" s="93"/>
      <c r="M76" s="93"/>
      <c r="N76" s="96"/>
      <c r="O76" s="14" t="s">
        <v>34</v>
      </c>
      <c r="P76" s="252"/>
      <c r="S76" s="252"/>
      <c r="T76" s="252"/>
      <c r="U76" s="252"/>
      <c r="V76" s="252"/>
    </row>
    <row r="77" spans="1:22" s="4" customFormat="1" ht="17.25" customHeight="1" thickBot="1">
      <c r="A77" s="287"/>
      <c r="B77" s="247"/>
      <c r="C77" s="247"/>
      <c r="D77" s="247"/>
      <c r="E77" s="141">
        <f t="shared" si="19"/>
        <v>100</v>
      </c>
      <c r="F77" s="161"/>
      <c r="G77" s="111"/>
      <c r="H77" s="111"/>
      <c r="I77" s="160"/>
      <c r="J77" s="147"/>
      <c r="K77" s="111"/>
      <c r="L77" s="111"/>
      <c r="M77" s="111"/>
      <c r="N77" s="145">
        <v>100</v>
      </c>
      <c r="O77" s="26" t="s">
        <v>35</v>
      </c>
      <c r="P77" s="266"/>
      <c r="S77" s="266"/>
      <c r="T77" s="266"/>
      <c r="U77" s="266"/>
      <c r="V77" s="266"/>
    </row>
    <row r="78" spans="1:22" s="4" customFormat="1" ht="27" customHeight="1" thickBot="1">
      <c r="A78" s="212" t="s">
        <v>61</v>
      </c>
      <c r="B78" s="211" t="s">
        <v>148</v>
      </c>
      <c r="C78" s="211"/>
      <c r="D78" s="220"/>
      <c r="E78" s="207"/>
      <c r="F78" s="86"/>
      <c r="G78" s="87"/>
      <c r="H78" s="87"/>
      <c r="I78" s="88"/>
      <c r="J78" s="89"/>
      <c r="K78" s="87"/>
      <c r="L78" s="87"/>
      <c r="M78" s="87"/>
      <c r="N78" s="90"/>
      <c r="O78" s="36"/>
      <c r="P78" s="192"/>
      <c r="S78" s="192"/>
      <c r="T78" s="201"/>
      <c r="U78" s="201"/>
      <c r="V78" s="201"/>
    </row>
    <row r="79" spans="1:22" s="4" customFormat="1" ht="32.25" customHeight="1" thickBot="1">
      <c r="A79" s="212" t="s">
        <v>62</v>
      </c>
      <c r="B79" s="211" t="s">
        <v>148</v>
      </c>
      <c r="C79" s="211"/>
      <c r="D79" s="220"/>
      <c r="E79" s="162"/>
      <c r="F79" s="86"/>
      <c r="G79" s="87"/>
      <c r="H79" s="87"/>
      <c r="I79" s="88"/>
      <c r="J79" s="89"/>
      <c r="K79" s="87"/>
      <c r="L79" s="87"/>
      <c r="M79" s="87"/>
      <c r="N79" s="90"/>
      <c r="O79" s="36"/>
      <c r="P79" s="192"/>
      <c r="S79" s="192"/>
      <c r="T79" s="201"/>
      <c r="U79" s="201"/>
      <c r="V79" s="201"/>
    </row>
    <row r="80" spans="1:22" s="4" customFormat="1" ht="19.5" customHeight="1">
      <c r="A80" s="268" t="s">
        <v>63</v>
      </c>
      <c r="B80" s="245" t="s">
        <v>147</v>
      </c>
      <c r="C80" s="245" t="s">
        <v>142</v>
      </c>
      <c r="D80" s="271" t="s">
        <v>137</v>
      </c>
      <c r="E80" s="85">
        <f>E81+E82</f>
        <v>1952.1</v>
      </c>
      <c r="F80" s="86">
        <f aca="true" t="shared" si="26" ref="F80:N80">F81+F82</f>
        <v>0</v>
      </c>
      <c r="G80" s="87">
        <f t="shared" si="26"/>
        <v>731.0999999999999</v>
      </c>
      <c r="H80" s="87">
        <f t="shared" si="26"/>
        <v>0</v>
      </c>
      <c r="I80" s="88">
        <f t="shared" si="26"/>
        <v>0</v>
      </c>
      <c r="J80" s="89">
        <f t="shared" si="26"/>
        <v>0</v>
      </c>
      <c r="K80" s="87">
        <f t="shared" si="26"/>
        <v>1221</v>
      </c>
      <c r="L80" s="87">
        <f t="shared" si="26"/>
        <v>0</v>
      </c>
      <c r="M80" s="87">
        <f t="shared" si="26"/>
        <v>0</v>
      </c>
      <c r="N80" s="90">
        <f t="shared" si="26"/>
        <v>0</v>
      </c>
      <c r="O80" s="19"/>
      <c r="P80" s="251" t="s">
        <v>109</v>
      </c>
      <c r="S80" s="251">
        <v>1544</v>
      </c>
      <c r="T80" s="251"/>
      <c r="U80" s="251"/>
      <c r="V80" s="251">
        <v>1544</v>
      </c>
    </row>
    <row r="81" spans="1:22" s="4" customFormat="1" ht="19.5" customHeight="1">
      <c r="A81" s="269"/>
      <c r="B81" s="246"/>
      <c r="C81" s="246"/>
      <c r="D81" s="272"/>
      <c r="E81" s="102">
        <f t="shared" si="19"/>
        <v>0</v>
      </c>
      <c r="F81" s="103"/>
      <c r="G81" s="104"/>
      <c r="H81" s="104"/>
      <c r="I81" s="94"/>
      <c r="J81" s="95"/>
      <c r="K81" s="93"/>
      <c r="L81" s="93"/>
      <c r="M81" s="93"/>
      <c r="N81" s="96"/>
      <c r="O81" s="11" t="s">
        <v>34</v>
      </c>
      <c r="P81" s="252"/>
      <c r="S81" s="252"/>
      <c r="T81" s="252"/>
      <c r="U81" s="252"/>
      <c r="V81" s="252"/>
    </row>
    <row r="82" spans="1:22" s="4" customFormat="1" ht="19.5" customHeight="1" thickBot="1">
      <c r="A82" s="270"/>
      <c r="B82" s="247"/>
      <c r="C82" s="247"/>
      <c r="D82" s="273"/>
      <c r="E82" s="141">
        <f t="shared" si="19"/>
        <v>1952.1</v>
      </c>
      <c r="F82" s="142"/>
      <c r="G82" s="82">
        <f>755.3-24.2</f>
        <v>731.0999999999999</v>
      </c>
      <c r="H82" s="82"/>
      <c r="I82" s="143"/>
      <c r="J82" s="81"/>
      <c r="K82" s="79">
        <v>1221</v>
      </c>
      <c r="L82" s="79"/>
      <c r="M82" s="79"/>
      <c r="N82" s="83"/>
      <c r="O82" s="18" t="s">
        <v>35</v>
      </c>
      <c r="P82" s="266"/>
      <c r="S82" s="252"/>
      <c r="T82" s="252"/>
      <c r="U82" s="252"/>
      <c r="V82" s="252"/>
    </row>
    <row r="83" spans="1:22" s="4" customFormat="1" ht="19.5" customHeight="1">
      <c r="A83" s="268" t="s">
        <v>93</v>
      </c>
      <c r="B83" s="245" t="s">
        <v>146</v>
      </c>
      <c r="C83" s="245" t="s">
        <v>142</v>
      </c>
      <c r="D83" s="271" t="s">
        <v>137</v>
      </c>
      <c r="E83" s="85">
        <f>E84+E85</f>
        <v>3329.8</v>
      </c>
      <c r="F83" s="86">
        <f aca="true" t="shared" si="27" ref="F83:N83">F84+F85</f>
        <v>0</v>
      </c>
      <c r="G83" s="87">
        <f t="shared" si="27"/>
        <v>1218.1</v>
      </c>
      <c r="H83" s="87">
        <f t="shared" si="27"/>
        <v>0</v>
      </c>
      <c r="I83" s="88">
        <f t="shared" si="27"/>
        <v>0</v>
      </c>
      <c r="J83" s="89">
        <f t="shared" si="27"/>
        <v>1111.7</v>
      </c>
      <c r="K83" s="87">
        <f t="shared" si="27"/>
        <v>1000</v>
      </c>
      <c r="L83" s="87">
        <f t="shared" si="27"/>
        <v>0</v>
      </c>
      <c r="M83" s="87">
        <f t="shared" si="27"/>
        <v>0</v>
      </c>
      <c r="N83" s="90">
        <f t="shared" si="27"/>
        <v>0</v>
      </c>
      <c r="O83" s="36"/>
      <c r="P83" s="248" t="s">
        <v>114</v>
      </c>
      <c r="S83" s="248">
        <v>500</v>
      </c>
      <c r="T83" s="248"/>
      <c r="U83" s="248"/>
      <c r="V83" s="248">
        <v>500</v>
      </c>
    </row>
    <row r="84" spans="1:22" s="4" customFormat="1" ht="19.5" customHeight="1">
      <c r="A84" s="269"/>
      <c r="B84" s="246"/>
      <c r="C84" s="246"/>
      <c r="D84" s="272"/>
      <c r="E84" s="102">
        <f t="shared" si="19"/>
        <v>0</v>
      </c>
      <c r="F84" s="103"/>
      <c r="G84" s="104"/>
      <c r="H84" s="104"/>
      <c r="I84" s="94"/>
      <c r="J84" s="95"/>
      <c r="K84" s="93"/>
      <c r="L84" s="93"/>
      <c r="M84" s="93"/>
      <c r="N84" s="96"/>
      <c r="O84" s="14" t="s">
        <v>34</v>
      </c>
      <c r="P84" s="249"/>
      <c r="S84" s="249"/>
      <c r="T84" s="249"/>
      <c r="U84" s="249"/>
      <c r="V84" s="249"/>
    </row>
    <row r="85" spans="1:22" s="4" customFormat="1" ht="19.5" customHeight="1" thickBot="1">
      <c r="A85" s="270"/>
      <c r="B85" s="247"/>
      <c r="C85" s="247"/>
      <c r="D85" s="273"/>
      <c r="E85" s="141">
        <f t="shared" si="19"/>
        <v>3329.8</v>
      </c>
      <c r="F85" s="142"/>
      <c r="G85" s="233">
        <v>1218.1</v>
      </c>
      <c r="H85" s="82"/>
      <c r="I85" s="109"/>
      <c r="J85" s="110">
        <v>1111.7</v>
      </c>
      <c r="K85" s="108">
        <v>1000</v>
      </c>
      <c r="L85" s="111"/>
      <c r="M85" s="111"/>
      <c r="N85" s="112"/>
      <c r="O85" s="26" t="s">
        <v>35</v>
      </c>
      <c r="P85" s="250"/>
      <c r="S85" s="250"/>
      <c r="T85" s="250"/>
      <c r="U85" s="250"/>
      <c r="V85" s="250"/>
    </row>
    <row r="86" spans="1:22" s="4" customFormat="1" ht="14.25" customHeight="1">
      <c r="A86" s="285" t="s">
        <v>95</v>
      </c>
      <c r="B86" s="245" t="s">
        <v>94</v>
      </c>
      <c r="C86" s="245" t="s">
        <v>142</v>
      </c>
      <c r="D86" s="245" t="s">
        <v>87</v>
      </c>
      <c r="E86" s="85">
        <f>E87+E88</f>
        <v>1300</v>
      </c>
      <c r="F86" s="86">
        <f aca="true" t="shared" si="28" ref="F86:N86">F87+F88</f>
        <v>0</v>
      </c>
      <c r="G86" s="87">
        <f t="shared" si="28"/>
        <v>0</v>
      </c>
      <c r="H86" s="89">
        <f t="shared" si="28"/>
        <v>0</v>
      </c>
      <c r="I86" s="101">
        <f t="shared" si="28"/>
        <v>0</v>
      </c>
      <c r="J86" s="86">
        <f t="shared" si="28"/>
        <v>50</v>
      </c>
      <c r="K86" s="87">
        <f t="shared" si="28"/>
        <v>1250</v>
      </c>
      <c r="L86" s="87">
        <f t="shared" si="28"/>
        <v>0</v>
      </c>
      <c r="M86" s="87">
        <f t="shared" si="28"/>
        <v>0</v>
      </c>
      <c r="N86" s="90">
        <f t="shared" si="28"/>
        <v>0</v>
      </c>
      <c r="O86" s="37"/>
      <c r="P86" s="251" t="s">
        <v>110</v>
      </c>
      <c r="S86" s="251">
        <v>640</v>
      </c>
      <c r="T86" s="251">
        <v>640</v>
      </c>
      <c r="U86" s="251"/>
      <c r="V86" s="251">
        <v>640</v>
      </c>
    </row>
    <row r="87" spans="1:22" s="4" customFormat="1" ht="14.25" customHeight="1">
      <c r="A87" s="286"/>
      <c r="B87" s="246"/>
      <c r="C87" s="246"/>
      <c r="D87" s="246"/>
      <c r="E87" s="102">
        <f t="shared" si="19"/>
        <v>0</v>
      </c>
      <c r="F87" s="103"/>
      <c r="G87" s="104"/>
      <c r="H87" s="104"/>
      <c r="I87" s="159"/>
      <c r="J87" s="103"/>
      <c r="K87" s="93"/>
      <c r="L87" s="93"/>
      <c r="M87" s="93"/>
      <c r="N87" s="96"/>
      <c r="O87" s="16" t="s">
        <v>34</v>
      </c>
      <c r="P87" s="252"/>
      <c r="S87" s="252"/>
      <c r="T87" s="252"/>
      <c r="U87" s="252"/>
      <c r="V87" s="252"/>
    </row>
    <row r="88" spans="1:22" s="4" customFormat="1" ht="17.25" customHeight="1" thickBot="1">
      <c r="A88" s="286"/>
      <c r="B88" s="247"/>
      <c r="C88" s="247"/>
      <c r="D88" s="247"/>
      <c r="E88" s="106">
        <f t="shared" si="19"/>
        <v>1300</v>
      </c>
      <c r="F88" s="107"/>
      <c r="G88" s="108"/>
      <c r="H88" s="108"/>
      <c r="I88" s="163"/>
      <c r="J88" s="142">
        <v>50</v>
      </c>
      <c r="K88" s="82">
        <v>1250</v>
      </c>
      <c r="L88" s="79"/>
      <c r="M88" s="79"/>
      <c r="N88" s="83"/>
      <c r="O88" s="18" t="s">
        <v>35</v>
      </c>
      <c r="P88" s="266"/>
      <c r="S88" s="266"/>
      <c r="T88" s="266"/>
      <c r="U88" s="266"/>
      <c r="V88" s="266"/>
    </row>
    <row r="89" spans="1:22" s="4" customFormat="1" ht="14.25" customHeight="1">
      <c r="A89" s="268" t="s">
        <v>123</v>
      </c>
      <c r="B89" s="271" t="s">
        <v>121</v>
      </c>
      <c r="C89" s="245" t="s">
        <v>142</v>
      </c>
      <c r="D89" s="271" t="s">
        <v>74</v>
      </c>
      <c r="E89" s="85">
        <f>E90+E91</f>
        <v>50</v>
      </c>
      <c r="F89" s="86">
        <f aca="true" t="shared" si="29" ref="F89:N89">F90+F91</f>
        <v>0</v>
      </c>
      <c r="G89" s="87">
        <f t="shared" si="29"/>
        <v>0</v>
      </c>
      <c r="H89" s="87">
        <f t="shared" si="29"/>
        <v>0</v>
      </c>
      <c r="I89" s="88">
        <f t="shared" si="29"/>
        <v>0</v>
      </c>
      <c r="J89" s="89">
        <f t="shared" si="29"/>
        <v>0</v>
      </c>
      <c r="K89" s="87">
        <f t="shared" si="29"/>
        <v>0</v>
      </c>
      <c r="L89" s="87">
        <f t="shared" si="29"/>
        <v>0</v>
      </c>
      <c r="M89" s="87">
        <f t="shared" si="29"/>
        <v>0</v>
      </c>
      <c r="N89" s="90">
        <f t="shared" si="29"/>
        <v>50</v>
      </c>
      <c r="O89" s="36"/>
      <c r="P89" s="251" t="s">
        <v>75</v>
      </c>
      <c r="S89" s="251"/>
      <c r="T89" s="251"/>
      <c r="U89" s="251"/>
      <c r="V89" s="251"/>
    </row>
    <row r="90" spans="1:22" s="4" customFormat="1" ht="12" customHeight="1">
      <c r="A90" s="269"/>
      <c r="B90" s="272"/>
      <c r="C90" s="246"/>
      <c r="D90" s="272"/>
      <c r="E90" s="102">
        <f t="shared" si="19"/>
        <v>0</v>
      </c>
      <c r="F90" s="92"/>
      <c r="G90" s="93"/>
      <c r="H90" s="93"/>
      <c r="I90" s="94"/>
      <c r="J90" s="95"/>
      <c r="K90" s="93"/>
      <c r="L90" s="93"/>
      <c r="M90" s="93"/>
      <c r="N90" s="96"/>
      <c r="O90" s="27" t="s">
        <v>34</v>
      </c>
      <c r="P90" s="252"/>
      <c r="S90" s="252"/>
      <c r="T90" s="252"/>
      <c r="U90" s="252"/>
      <c r="V90" s="252"/>
    </row>
    <row r="91" spans="1:22" s="4" customFormat="1" ht="12" customHeight="1" thickBot="1">
      <c r="A91" s="270"/>
      <c r="B91" s="273"/>
      <c r="C91" s="247"/>
      <c r="D91" s="273"/>
      <c r="E91" s="141">
        <f t="shared" si="19"/>
        <v>50</v>
      </c>
      <c r="F91" s="78"/>
      <c r="G91" s="79"/>
      <c r="H91" s="79"/>
      <c r="I91" s="80"/>
      <c r="J91" s="81"/>
      <c r="K91" s="79"/>
      <c r="L91" s="79"/>
      <c r="M91" s="79"/>
      <c r="N91" s="139">
        <v>50</v>
      </c>
      <c r="O91" s="26" t="s">
        <v>35</v>
      </c>
      <c r="P91" s="266"/>
      <c r="S91" s="252"/>
      <c r="T91" s="252"/>
      <c r="U91" s="252"/>
      <c r="V91" s="252"/>
    </row>
    <row r="92" spans="1:22" s="4" customFormat="1" ht="14.25" customHeight="1">
      <c r="A92" s="268" t="s">
        <v>124</v>
      </c>
      <c r="B92" s="271" t="s">
        <v>122</v>
      </c>
      <c r="C92" s="245" t="s">
        <v>142</v>
      </c>
      <c r="D92" s="271" t="s">
        <v>74</v>
      </c>
      <c r="E92" s="85">
        <f>E93+E94</f>
        <v>50</v>
      </c>
      <c r="F92" s="86">
        <f aca="true" t="shared" si="30" ref="F92:N92">F93+F94</f>
        <v>0</v>
      </c>
      <c r="G92" s="87">
        <f t="shared" si="30"/>
        <v>0</v>
      </c>
      <c r="H92" s="87">
        <f t="shared" si="30"/>
        <v>0</v>
      </c>
      <c r="I92" s="88">
        <f t="shared" si="30"/>
        <v>0</v>
      </c>
      <c r="J92" s="89">
        <f t="shared" si="30"/>
        <v>0</v>
      </c>
      <c r="K92" s="87">
        <f t="shared" si="30"/>
        <v>0</v>
      </c>
      <c r="L92" s="87">
        <f t="shared" si="30"/>
        <v>0</v>
      </c>
      <c r="M92" s="87">
        <f t="shared" si="30"/>
        <v>0</v>
      </c>
      <c r="N92" s="90">
        <f t="shared" si="30"/>
        <v>50</v>
      </c>
      <c r="O92" s="36"/>
      <c r="P92" s="248" t="s">
        <v>75</v>
      </c>
      <c r="S92" s="248"/>
      <c r="T92" s="248"/>
      <c r="U92" s="248"/>
      <c r="V92" s="248"/>
    </row>
    <row r="93" spans="1:22" s="4" customFormat="1" ht="12" customHeight="1">
      <c r="A93" s="269"/>
      <c r="B93" s="272"/>
      <c r="C93" s="246"/>
      <c r="D93" s="272"/>
      <c r="E93" s="102">
        <f t="shared" si="19"/>
        <v>0</v>
      </c>
      <c r="F93" s="92"/>
      <c r="G93" s="93"/>
      <c r="H93" s="93"/>
      <c r="I93" s="94"/>
      <c r="J93" s="95"/>
      <c r="K93" s="93"/>
      <c r="L93" s="93"/>
      <c r="M93" s="93"/>
      <c r="N93" s="96"/>
      <c r="O93" s="14" t="s">
        <v>34</v>
      </c>
      <c r="P93" s="249"/>
      <c r="S93" s="249"/>
      <c r="T93" s="249"/>
      <c r="U93" s="249"/>
      <c r="V93" s="249"/>
    </row>
    <row r="94" spans="1:22" s="4" customFormat="1" ht="12" customHeight="1" thickBot="1">
      <c r="A94" s="270"/>
      <c r="B94" s="273"/>
      <c r="C94" s="247"/>
      <c r="D94" s="273"/>
      <c r="E94" s="141">
        <f t="shared" si="19"/>
        <v>50</v>
      </c>
      <c r="F94" s="78"/>
      <c r="G94" s="79"/>
      <c r="H94" s="79"/>
      <c r="I94" s="80"/>
      <c r="J94" s="81"/>
      <c r="K94" s="79"/>
      <c r="L94" s="79"/>
      <c r="M94" s="79"/>
      <c r="N94" s="139">
        <v>50</v>
      </c>
      <c r="O94" s="26" t="s">
        <v>35</v>
      </c>
      <c r="P94" s="250"/>
      <c r="S94" s="250"/>
      <c r="T94" s="250"/>
      <c r="U94" s="250"/>
      <c r="V94" s="250"/>
    </row>
    <row r="95" spans="1:22" s="4" customFormat="1" ht="14.25" customHeight="1">
      <c r="A95" s="268" t="s">
        <v>125</v>
      </c>
      <c r="B95" s="271" t="s">
        <v>128</v>
      </c>
      <c r="C95" s="245" t="s">
        <v>142</v>
      </c>
      <c r="D95" s="271" t="s">
        <v>74</v>
      </c>
      <c r="E95" s="85">
        <f>E96+E97</f>
        <v>50</v>
      </c>
      <c r="F95" s="86">
        <f aca="true" t="shared" si="31" ref="F95:N95">F96+F97</f>
        <v>0</v>
      </c>
      <c r="G95" s="87">
        <f t="shared" si="31"/>
        <v>0</v>
      </c>
      <c r="H95" s="87">
        <f t="shared" si="31"/>
        <v>0</v>
      </c>
      <c r="I95" s="88">
        <f t="shared" si="31"/>
        <v>0</v>
      </c>
      <c r="J95" s="89">
        <f t="shared" si="31"/>
        <v>0</v>
      </c>
      <c r="K95" s="87">
        <f t="shared" si="31"/>
        <v>0</v>
      </c>
      <c r="L95" s="87">
        <f t="shared" si="31"/>
        <v>0</v>
      </c>
      <c r="M95" s="87">
        <f t="shared" si="31"/>
        <v>0</v>
      </c>
      <c r="N95" s="90">
        <f t="shared" si="31"/>
        <v>50</v>
      </c>
      <c r="O95" s="36"/>
      <c r="P95" s="248" t="s">
        <v>75</v>
      </c>
      <c r="S95" s="248"/>
      <c r="T95" s="248"/>
      <c r="U95" s="248"/>
      <c r="V95" s="248"/>
    </row>
    <row r="96" spans="1:22" s="4" customFormat="1" ht="12" customHeight="1">
      <c r="A96" s="269"/>
      <c r="B96" s="272"/>
      <c r="C96" s="246"/>
      <c r="D96" s="272"/>
      <c r="E96" s="102">
        <f t="shared" si="19"/>
        <v>0</v>
      </c>
      <c r="F96" s="92"/>
      <c r="G96" s="93"/>
      <c r="H96" s="93"/>
      <c r="I96" s="94"/>
      <c r="J96" s="95"/>
      <c r="K96" s="93"/>
      <c r="L96" s="93"/>
      <c r="M96" s="93"/>
      <c r="N96" s="96"/>
      <c r="O96" s="14" t="s">
        <v>34</v>
      </c>
      <c r="P96" s="249"/>
      <c r="S96" s="249"/>
      <c r="T96" s="249"/>
      <c r="U96" s="249"/>
      <c r="V96" s="249"/>
    </row>
    <row r="97" spans="1:22" s="4" customFormat="1" ht="12" customHeight="1" thickBot="1">
      <c r="A97" s="270"/>
      <c r="B97" s="273"/>
      <c r="C97" s="247"/>
      <c r="D97" s="273"/>
      <c r="E97" s="141">
        <f t="shared" si="19"/>
        <v>50</v>
      </c>
      <c r="F97" s="78"/>
      <c r="G97" s="79"/>
      <c r="H97" s="79"/>
      <c r="I97" s="80"/>
      <c r="J97" s="81"/>
      <c r="K97" s="79"/>
      <c r="L97" s="79"/>
      <c r="M97" s="79"/>
      <c r="N97" s="139">
        <v>50</v>
      </c>
      <c r="O97" s="26" t="s">
        <v>35</v>
      </c>
      <c r="P97" s="250"/>
      <c r="S97" s="250"/>
      <c r="T97" s="250"/>
      <c r="U97" s="250"/>
      <c r="V97" s="250"/>
    </row>
    <row r="98" spans="1:22" s="4" customFormat="1" ht="27.75" customHeight="1" thickBot="1">
      <c r="A98" s="221" t="s">
        <v>127</v>
      </c>
      <c r="B98" s="222" t="s">
        <v>148</v>
      </c>
      <c r="C98" s="222"/>
      <c r="D98" s="223"/>
      <c r="E98" s="202"/>
      <c r="F98" s="199"/>
      <c r="G98" s="172"/>
      <c r="H98" s="172"/>
      <c r="I98" s="203"/>
      <c r="J98" s="204"/>
      <c r="K98" s="172"/>
      <c r="L98" s="172"/>
      <c r="M98" s="172"/>
      <c r="N98" s="200"/>
      <c r="O98" s="205"/>
      <c r="P98" s="206"/>
      <c r="S98" s="192"/>
      <c r="T98" s="201"/>
      <c r="U98" s="201"/>
      <c r="V98" s="201"/>
    </row>
    <row r="99" spans="1:16" s="4" customFormat="1" ht="51" customHeight="1" thickBot="1">
      <c r="A99" s="22"/>
      <c r="B99" s="39" t="s">
        <v>21</v>
      </c>
      <c r="C99" s="39"/>
      <c r="D99" s="39"/>
      <c r="E99" s="164">
        <f aca="true" t="shared" si="32" ref="E99:N99">E98+E79+E78+E75+E72+E69+E66+E56+E53+E50+E47+E43+E40+E37+E34+E24+E21+E86+E80+E95+E92+E89+E83</f>
        <v>521778.3</v>
      </c>
      <c r="F99" s="165">
        <f t="shared" si="32"/>
        <v>45933.8</v>
      </c>
      <c r="G99" s="164">
        <f t="shared" si="32"/>
        <v>126998.20000000001</v>
      </c>
      <c r="H99" s="166">
        <f t="shared" si="32"/>
        <v>142962</v>
      </c>
      <c r="I99" s="167">
        <f t="shared" si="32"/>
        <v>161035</v>
      </c>
      <c r="J99" s="168">
        <f t="shared" si="32"/>
        <v>30196.3</v>
      </c>
      <c r="K99" s="164">
        <f t="shared" si="32"/>
        <v>8432</v>
      </c>
      <c r="L99" s="164">
        <f t="shared" si="32"/>
        <v>3541</v>
      </c>
      <c r="M99" s="164">
        <f t="shared" si="32"/>
        <v>2210</v>
      </c>
      <c r="N99" s="164">
        <f t="shared" si="32"/>
        <v>470</v>
      </c>
      <c r="O99" s="40"/>
      <c r="P99" s="41"/>
    </row>
    <row r="100" spans="1:16" ht="31.5" customHeight="1" thickBot="1">
      <c r="A100" s="276" t="s">
        <v>64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</row>
    <row r="101" spans="1:22" s="4" customFormat="1" ht="26.25" customHeight="1">
      <c r="A101" s="268" t="s">
        <v>65</v>
      </c>
      <c r="B101" s="271" t="s">
        <v>22</v>
      </c>
      <c r="C101" s="245" t="s">
        <v>142</v>
      </c>
      <c r="D101" s="271" t="s">
        <v>88</v>
      </c>
      <c r="E101" s="90">
        <f aca="true" t="shared" si="33" ref="E101:N101">E102+E103</f>
        <v>5272</v>
      </c>
      <c r="F101" s="86">
        <f t="shared" si="33"/>
        <v>0</v>
      </c>
      <c r="G101" s="87">
        <f t="shared" si="33"/>
        <v>0</v>
      </c>
      <c r="H101" s="87">
        <f t="shared" si="33"/>
        <v>0</v>
      </c>
      <c r="I101" s="88">
        <f t="shared" si="33"/>
        <v>0</v>
      </c>
      <c r="J101" s="89">
        <f t="shared" si="33"/>
        <v>0</v>
      </c>
      <c r="K101" s="87">
        <f t="shared" si="33"/>
        <v>0</v>
      </c>
      <c r="L101" s="87">
        <f t="shared" si="33"/>
        <v>0</v>
      </c>
      <c r="M101" s="87">
        <f t="shared" si="33"/>
        <v>2500</v>
      </c>
      <c r="N101" s="90">
        <f t="shared" si="33"/>
        <v>2772</v>
      </c>
      <c r="O101" s="36"/>
      <c r="P101" s="248" t="s">
        <v>78</v>
      </c>
      <c r="S101" s="248">
        <v>1100</v>
      </c>
      <c r="T101" s="248"/>
      <c r="U101" s="248">
        <v>1100</v>
      </c>
      <c r="V101" s="248"/>
    </row>
    <row r="102" spans="1:22" s="4" customFormat="1" ht="26.25" customHeight="1">
      <c r="A102" s="269"/>
      <c r="B102" s="272"/>
      <c r="C102" s="246"/>
      <c r="D102" s="272"/>
      <c r="E102" s="138">
        <f aca="true" t="shared" si="34" ref="E102:E127">SUM(F102:N102)</f>
        <v>0</v>
      </c>
      <c r="F102" s="92"/>
      <c r="G102" s="93"/>
      <c r="H102" s="93"/>
      <c r="I102" s="94"/>
      <c r="J102" s="95"/>
      <c r="K102" s="93"/>
      <c r="L102" s="93"/>
      <c r="M102" s="104"/>
      <c r="N102" s="138"/>
      <c r="O102" s="14" t="s">
        <v>34</v>
      </c>
      <c r="P102" s="249"/>
      <c r="S102" s="249"/>
      <c r="T102" s="249"/>
      <c r="U102" s="249"/>
      <c r="V102" s="249"/>
    </row>
    <row r="103" spans="1:22" s="4" customFormat="1" ht="26.25" customHeight="1" thickBot="1">
      <c r="A103" s="270"/>
      <c r="B103" s="273"/>
      <c r="C103" s="247"/>
      <c r="D103" s="273"/>
      <c r="E103" s="139">
        <f t="shared" si="34"/>
        <v>5272</v>
      </c>
      <c r="F103" s="78"/>
      <c r="G103" s="79"/>
      <c r="H103" s="79"/>
      <c r="I103" s="80"/>
      <c r="J103" s="81"/>
      <c r="K103" s="79"/>
      <c r="L103" s="79"/>
      <c r="M103" s="82">
        <v>2500</v>
      </c>
      <c r="N103" s="139">
        <v>2772</v>
      </c>
      <c r="O103" s="26" t="s">
        <v>35</v>
      </c>
      <c r="P103" s="250"/>
      <c r="S103" s="250"/>
      <c r="T103" s="250"/>
      <c r="U103" s="250"/>
      <c r="V103" s="250"/>
    </row>
    <row r="104" spans="1:22" s="4" customFormat="1" ht="19.5" customHeight="1">
      <c r="A104" s="268" t="s">
        <v>66</v>
      </c>
      <c r="B104" s="271" t="s">
        <v>119</v>
      </c>
      <c r="C104" s="245" t="s">
        <v>142</v>
      </c>
      <c r="D104" s="271" t="s">
        <v>74</v>
      </c>
      <c r="E104" s="90">
        <f aca="true" t="shared" si="35" ref="E104:N104">E105+E106</f>
        <v>50</v>
      </c>
      <c r="F104" s="86">
        <f t="shared" si="35"/>
        <v>0</v>
      </c>
      <c r="G104" s="87">
        <f t="shared" si="35"/>
        <v>0</v>
      </c>
      <c r="H104" s="87">
        <f t="shared" si="35"/>
        <v>0</v>
      </c>
      <c r="I104" s="88">
        <f t="shared" si="35"/>
        <v>0</v>
      </c>
      <c r="J104" s="89">
        <f t="shared" si="35"/>
        <v>0</v>
      </c>
      <c r="K104" s="87">
        <f t="shared" si="35"/>
        <v>0</v>
      </c>
      <c r="L104" s="87">
        <f t="shared" si="35"/>
        <v>0</v>
      </c>
      <c r="M104" s="87">
        <f t="shared" si="35"/>
        <v>0</v>
      </c>
      <c r="N104" s="90">
        <f t="shared" si="35"/>
        <v>50</v>
      </c>
      <c r="O104" s="36"/>
      <c r="P104" s="248" t="s">
        <v>75</v>
      </c>
      <c r="S104" s="248"/>
      <c r="T104" s="248"/>
      <c r="U104" s="248"/>
      <c r="V104" s="248"/>
    </row>
    <row r="105" spans="1:22" s="4" customFormat="1" ht="19.5" customHeight="1">
      <c r="A105" s="269"/>
      <c r="B105" s="272"/>
      <c r="C105" s="246"/>
      <c r="D105" s="272"/>
      <c r="E105" s="138">
        <f t="shared" si="34"/>
        <v>0</v>
      </c>
      <c r="F105" s="92"/>
      <c r="G105" s="93"/>
      <c r="H105" s="93"/>
      <c r="I105" s="94"/>
      <c r="J105" s="95"/>
      <c r="K105" s="93"/>
      <c r="L105" s="93"/>
      <c r="M105" s="93"/>
      <c r="N105" s="96"/>
      <c r="O105" s="14" t="s">
        <v>34</v>
      </c>
      <c r="P105" s="249"/>
      <c r="S105" s="249"/>
      <c r="T105" s="249"/>
      <c r="U105" s="249"/>
      <c r="V105" s="249"/>
    </row>
    <row r="106" spans="1:22" s="4" customFormat="1" ht="19.5" customHeight="1" thickBot="1">
      <c r="A106" s="270"/>
      <c r="B106" s="273"/>
      <c r="C106" s="247"/>
      <c r="D106" s="273"/>
      <c r="E106" s="139">
        <f t="shared" si="34"/>
        <v>50</v>
      </c>
      <c r="F106" s="78"/>
      <c r="G106" s="79"/>
      <c r="H106" s="79"/>
      <c r="I106" s="80"/>
      <c r="J106" s="81"/>
      <c r="K106" s="79"/>
      <c r="L106" s="79"/>
      <c r="M106" s="79"/>
      <c r="N106" s="139">
        <v>50</v>
      </c>
      <c r="O106" s="26" t="s">
        <v>35</v>
      </c>
      <c r="P106" s="250"/>
      <c r="S106" s="250"/>
      <c r="T106" s="250"/>
      <c r="U106" s="250"/>
      <c r="V106" s="250"/>
    </row>
    <row r="107" spans="1:22" s="4" customFormat="1" ht="20.25" customHeight="1">
      <c r="A107" s="268" t="s">
        <v>67</v>
      </c>
      <c r="B107" s="271" t="s">
        <v>120</v>
      </c>
      <c r="C107" s="245" t="s">
        <v>142</v>
      </c>
      <c r="D107" s="271" t="s">
        <v>87</v>
      </c>
      <c r="E107" s="90">
        <f aca="true" t="shared" si="36" ref="E107:N107">E108+E109</f>
        <v>461</v>
      </c>
      <c r="F107" s="86">
        <f t="shared" si="36"/>
        <v>0</v>
      </c>
      <c r="G107" s="87">
        <f t="shared" si="36"/>
        <v>0</v>
      </c>
      <c r="H107" s="87">
        <f t="shared" si="36"/>
        <v>0</v>
      </c>
      <c r="I107" s="88">
        <f t="shared" si="36"/>
        <v>0</v>
      </c>
      <c r="J107" s="89">
        <f t="shared" si="36"/>
        <v>25</v>
      </c>
      <c r="K107" s="87">
        <f t="shared" si="36"/>
        <v>436</v>
      </c>
      <c r="L107" s="87">
        <f t="shared" si="36"/>
        <v>0</v>
      </c>
      <c r="M107" s="87">
        <f t="shared" si="36"/>
        <v>0</v>
      </c>
      <c r="N107" s="90">
        <f t="shared" si="36"/>
        <v>0</v>
      </c>
      <c r="O107" s="36"/>
      <c r="P107" s="248" t="s">
        <v>126</v>
      </c>
      <c r="S107" s="248">
        <v>100</v>
      </c>
      <c r="T107" s="248"/>
      <c r="U107" s="248">
        <v>100</v>
      </c>
      <c r="V107" s="248"/>
    </row>
    <row r="108" spans="1:22" s="4" customFormat="1" ht="20.25" customHeight="1">
      <c r="A108" s="269"/>
      <c r="B108" s="272"/>
      <c r="C108" s="246"/>
      <c r="D108" s="272"/>
      <c r="E108" s="138">
        <f t="shared" si="34"/>
        <v>0</v>
      </c>
      <c r="F108" s="92"/>
      <c r="G108" s="93"/>
      <c r="H108" s="93"/>
      <c r="I108" s="94"/>
      <c r="J108" s="95"/>
      <c r="K108" s="93"/>
      <c r="L108" s="93"/>
      <c r="M108" s="93"/>
      <c r="N108" s="96"/>
      <c r="O108" s="14" t="s">
        <v>34</v>
      </c>
      <c r="P108" s="249"/>
      <c r="S108" s="249"/>
      <c r="T108" s="249"/>
      <c r="U108" s="249"/>
      <c r="V108" s="249"/>
    </row>
    <row r="109" spans="1:22" s="4" customFormat="1" ht="20.25" customHeight="1" thickBot="1">
      <c r="A109" s="274"/>
      <c r="B109" s="275"/>
      <c r="C109" s="247"/>
      <c r="D109" s="275"/>
      <c r="E109" s="145">
        <f t="shared" si="34"/>
        <v>461</v>
      </c>
      <c r="F109" s="161"/>
      <c r="G109" s="111"/>
      <c r="H109" s="111"/>
      <c r="I109" s="109"/>
      <c r="J109" s="142">
        <v>25</v>
      </c>
      <c r="K109" s="110">
        <v>436</v>
      </c>
      <c r="L109" s="111"/>
      <c r="M109" s="111"/>
      <c r="N109" s="112"/>
      <c r="O109" s="27" t="s">
        <v>35</v>
      </c>
      <c r="P109" s="265"/>
      <c r="S109" s="265"/>
      <c r="T109" s="265"/>
      <c r="U109" s="265"/>
      <c r="V109" s="265"/>
    </row>
    <row r="110" spans="1:22" s="4" customFormat="1" ht="21" customHeight="1">
      <c r="A110" s="268" t="s">
        <v>68</v>
      </c>
      <c r="B110" s="271" t="s">
        <v>81</v>
      </c>
      <c r="C110" s="245" t="s">
        <v>142</v>
      </c>
      <c r="D110" s="271" t="s">
        <v>89</v>
      </c>
      <c r="E110" s="90">
        <f aca="true" t="shared" si="37" ref="E110:N110">E111+E112</f>
        <v>1896</v>
      </c>
      <c r="F110" s="86">
        <f t="shared" si="37"/>
        <v>0</v>
      </c>
      <c r="G110" s="87">
        <f t="shared" si="37"/>
        <v>0</v>
      </c>
      <c r="H110" s="87">
        <f t="shared" si="37"/>
        <v>0</v>
      </c>
      <c r="I110" s="88">
        <f t="shared" si="37"/>
        <v>0</v>
      </c>
      <c r="J110" s="89">
        <f t="shared" si="37"/>
        <v>0</v>
      </c>
      <c r="K110" s="87">
        <f t="shared" si="37"/>
        <v>0</v>
      </c>
      <c r="L110" s="87">
        <f t="shared" si="37"/>
        <v>750</v>
      </c>
      <c r="M110" s="87">
        <f t="shared" si="37"/>
        <v>1146</v>
      </c>
      <c r="N110" s="90">
        <f t="shared" si="37"/>
        <v>0</v>
      </c>
      <c r="O110" s="36"/>
      <c r="P110" s="248" t="s">
        <v>111</v>
      </c>
      <c r="S110" s="248">
        <v>1119</v>
      </c>
      <c r="T110" s="248"/>
      <c r="U110" s="248">
        <v>1119</v>
      </c>
      <c r="V110" s="248">
        <v>1119</v>
      </c>
    </row>
    <row r="111" spans="1:22" s="4" customFormat="1" ht="21" customHeight="1">
      <c r="A111" s="269"/>
      <c r="B111" s="272"/>
      <c r="C111" s="246"/>
      <c r="D111" s="272"/>
      <c r="E111" s="138">
        <f t="shared" si="34"/>
        <v>0</v>
      </c>
      <c r="F111" s="92"/>
      <c r="G111" s="93"/>
      <c r="H111" s="93"/>
      <c r="I111" s="94"/>
      <c r="J111" s="95"/>
      <c r="K111" s="93"/>
      <c r="L111" s="93"/>
      <c r="M111" s="93"/>
      <c r="N111" s="96"/>
      <c r="O111" s="14" t="s">
        <v>34</v>
      </c>
      <c r="P111" s="249"/>
      <c r="S111" s="249"/>
      <c r="T111" s="249"/>
      <c r="U111" s="249"/>
      <c r="V111" s="249"/>
    </row>
    <row r="112" spans="1:22" s="4" customFormat="1" ht="21" customHeight="1" thickBot="1">
      <c r="A112" s="270"/>
      <c r="B112" s="273"/>
      <c r="C112" s="247"/>
      <c r="D112" s="273"/>
      <c r="E112" s="139">
        <f t="shared" si="34"/>
        <v>1896</v>
      </c>
      <c r="F112" s="78"/>
      <c r="G112" s="79"/>
      <c r="H112" s="79"/>
      <c r="I112" s="80"/>
      <c r="J112" s="81"/>
      <c r="K112" s="79"/>
      <c r="L112" s="82">
        <v>750</v>
      </c>
      <c r="M112" s="82">
        <v>1146</v>
      </c>
      <c r="N112" s="83"/>
      <c r="O112" s="26" t="s">
        <v>35</v>
      </c>
      <c r="P112" s="250"/>
      <c r="S112" s="250"/>
      <c r="T112" s="250"/>
      <c r="U112" s="250"/>
      <c r="V112" s="250"/>
    </row>
    <row r="113" spans="1:22" s="4" customFormat="1" ht="23.25" customHeight="1">
      <c r="A113" s="268" t="s">
        <v>69</v>
      </c>
      <c r="B113" s="271" t="s">
        <v>83</v>
      </c>
      <c r="C113" s="245" t="s">
        <v>142</v>
      </c>
      <c r="D113" s="271">
        <v>2012</v>
      </c>
      <c r="E113" s="90">
        <f aca="true" t="shared" si="38" ref="E113:N113">E114+E115</f>
        <v>15218.3</v>
      </c>
      <c r="F113" s="86">
        <f t="shared" si="38"/>
        <v>15218.3</v>
      </c>
      <c r="G113" s="87">
        <f t="shared" si="38"/>
        <v>0</v>
      </c>
      <c r="H113" s="87">
        <f t="shared" si="38"/>
        <v>0</v>
      </c>
      <c r="I113" s="88">
        <f t="shared" si="38"/>
        <v>0</v>
      </c>
      <c r="J113" s="89">
        <f t="shared" si="38"/>
        <v>0</v>
      </c>
      <c r="K113" s="87">
        <f t="shared" si="38"/>
        <v>0</v>
      </c>
      <c r="L113" s="87">
        <f t="shared" si="38"/>
        <v>0</v>
      </c>
      <c r="M113" s="87">
        <f t="shared" si="38"/>
        <v>0</v>
      </c>
      <c r="N113" s="90">
        <f t="shared" si="38"/>
        <v>0</v>
      </c>
      <c r="O113" s="36"/>
      <c r="P113" s="248" t="s">
        <v>112</v>
      </c>
      <c r="S113" s="248">
        <v>570</v>
      </c>
      <c r="T113" s="248"/>
      <c r="U113" s="248">
        <v>570</v>
      </c>
      <c r="V113" s="248">
        <v>570</v>
      </c>
    </row>
    <row r="114" spans="1:22" s="4" customFormat="1" ht="23.25" customHeight="1">
      <c r="A114" s="269"/>
      <c r="B114" s="272"/>
      <c r="C114" s="246"/>
      <c r="D114" s="272"/>
      <c r="E114" s="138">
        <f t="shared" si="34"/>
        <v>12002</v>
      </c>
      <c r="F114" s="169">
        <f>12002</f>
        <v>12002</v>
      </c>
      <c r="G114" s="127"/>
      <c r="H114" s="93"/>
      <c r="I114" s="94"/>
      <c r="J114" s="95"/>
      <c r="K114" s="93"/>
      <c r="L114" s="93"/>
      <c r="M114" s="93"/>
      <c r="N114" s="96"/>
      <c r="O114" s="14" t="s">
        <v>34</v>
      </c>
      <c r="P114" s="249"/>
      <c r="S114" s="249"/>
      <c r="T114" s="249"/>
      <c r="U114" s="249"/>
      <c r="V114" s="249"/>
    </row>
    <row r="115" spans="1:22" s="4" customFormat="1" ht="21" customHeight="1" thickBot="1">
      <c r="A115" s="270"/>
      <c r="B115" s="273"/>
      <c r="C115" s="247"/>
      <c r="D115" s="273"/>
      <c r="E115" s="139">
        <f t="shared" si="34"/>
        <v>3216.3</v>
      </c>
      <c r="F115" s="170">
        <f>632+2584.3</f>
        <v>3216.3</v>
      </c>
      <c r="G115" s="171"/>
      <c r="H115" s="79"/>
      <c r="I115" s="143"/>
      <c r="J115" s="81"/>
      <c r="K115" s="79"/>
      <c r="L115" s="79"/>
      <c r="M115" s="79"/>
      <c r="N115" s="83"/>
      <c r="O115" s="26" t="s">
        <v>35</v>
      </c>
      <c r="P115" s="250"/>
      <c r="S115" s="250"/>
      <c r="T115" s="250"/>
      <c r="U115" s="250"/>
      <c r="V115" s="250"/>
    </row>
    <row r="116" spans="1:22" s="4" customFormat="1" ht="27.75" customHeight="1">
      <c r="A116" s="268" t="s">
        <v>70</v>
      </c>
      <c r="B116" s="271" t="s">
        <v>23</v>
      </c>
      <c r="C116" s="245" t="s">
        <v>142</v>
      </c>
      <c r="D116" s="271" t="s">
        <v>88</v>
      </c>
      <c r="E116" s="90">
        <f aca="true" t="shared" si="39" ref="E116:N116">E117+E118</f>
        <v>5345</v>
      </c>
      <c r="F116" s="86">
        <f t="shared" si="39"/>
        <v>0</v>
      </c>
      <c r="G116" s="87">
        <f t="shared" si="39"/>
        <v>0</v>
      </c>
      <c r="H116" s="87">
        <f t="shared" si="39"/>
        <v>0</v>
      </c>
      <c r="I116" s="88">
        <f t="shared" si="39"/>
        <v>0</v>
      </c>
      <c r="J116" s="89">
        <f t="shared" si="39"/>
        <v>0</v>
      </c>
      <c r="K116" s="87">
        <f t="shared" si="39"/>
        <v>0</v>
      </c>
      <c r="L116" s="87">
        <f t="shared" si="39"/>
        <v>0</v>
      </c>
      <c r="M116" s="87">
        <f t="shared" si="39"/>
        <v>2500</v>
      </c>
      <c r="N116" s="90">
        <f t="shared" si="39"/>
        <v>2845</v>
      </c>
      <c r="O116" s="36"/>
      <c r="P116" s="248" t="s">
        <v>113</v>
      </c>
      <c r="S116" s="248">
        <v>180</v>
      </c>
      <c r="T116" s="248"/>
      <c r="U116" s="248">
        <v>180</v>
      </c>
      <c r="V116" s="248">
        <v>180</v>
      </c>
    </row>
    <row r="117" spans="1:22" s="4" customFormat="1" ht="27.75" customHeight="1">
      <c r="A117" s="269"/>
      <c r="B117" s="272"/>
      <c r="C117" s="246"/>
      <c r="D117" s="272"/>
      <c r="E117" s="138">
        <f t="shared" si="34"/>
        <v>0</v>
      </c>
      <c r="F117" s="92"/>
      <c r="G117" s="93"/>
      <c r="H117" s="93"/>
      <c r="I117" s="94"/>
      <c r="J117" s="95"/>
      <c r="K117" s="93"/>
      <c r="L117" s="93"/>
      <c r="M117" s="93"/>
      <c r="N117" s="96"/>
      <c r="O117" s="14" t="s">
        <v>34</v>
      </c>
      <c r="P117" s="249"/>
      <c r="S117" s="249"/>
      <c r="T117" s="249"/>
      <c r="U117" s="249"/>
      <c r="V117" s="249"/>
    </row>
    <row r="118" spans="1:22" s="4" customFormat="1" ht="27.75" customHeight="1" thickBot="1">
      <c r="A118" s="270"/>
      <c r="B118" s="273"/>
      <c r="C118" s="247"/>
      <c r="D118" s="273"/>
      <c r="E118" s="139">
        <f t="shared" si="34"/>
        <v>5345</v>
      </c>
      <c r="F118" s="78"/>
      <c r="G118" s="79"/>
      <c r="H118" s="79"/>
      <c r="I118" s="80"/>
      <c r="J118" s="81"/>
      <c r="K118" s="79"/>
      <c r="L118" s="79"/>
      <c r="M118" s="82">
        <v>2500</v>
      </c>
      <c r="N118" s="139">
        <v>2845</v>
      </c>
      <c r="O118" s="26" t="s">
        <v>35</v>
      </c>
      <c r="P118" s="250"/>
      <c r="S118" s="250"/>
      <c r="T118" s="250"/>
      <c r="U118" s="250"/>
      <c r="V118" s="250"/>
    </row>
    <row r="119" spans="1:22" s="4" customFormat="1" ht="20.25" customHeight="1">
      <c r="A119" s="268" t="s">
        <v>71</v>
      </c>
      <c r="B119" s="271" t="s">
        <v>24</v>
      </c>
      <c r="C119" s="245" t="s">
        <v>142</v>
      </c>
      <c r="D119" s="271" t="s">
        <v>150</v>
      </c>
      <c r="E119" s="90">
        <f aca="true" t="shared" si="40" ref="E119:N119">E120+E121</f>
        <v>33082</v>
      </c>
      <c r="F119" s="86">
        <f t="shared" si="40"/>
        <v>0</v>
      </c>
      <c r="G119" s="87">
        <f t="shared" si="40"/>
        <v>31682</v>
      </c>
      <c r="H119" s="87">
        <f t="shared" si="40"/>
        <v>0</v>
      </c>
      <c r="I119" s="88">
        <f t="shared" si="40"/>
        <v>0</v>
      </c>
      <c r="J119" s="89">
        <f t="shared" si="40"/>
        <v>1400</v>
      </c>
      <c r="K119" s="87">
        <f t="shared" si="40"/>
        <v>0</v>
      </c>
      <c r="L119" s="87">
        <f t="shared" si="40"/>
        <v>0</v>
      </c>
      <c r="M119" s="87">
        <f t="shared" si="40"/>
        <v>0</v>
      </c>
      <c r="N119" s="90">
        <f t="shared" si="40"/>
        <v>0</v>
      </c>
      <c r="O119" s="36"/>
      <c r="P119" s="248" t="s">
        <v>115</v>
      </c>
      <c r="S119" s="248">
        <v>280</v>
      </c>
      <c r="T119" s="248"/>
      <c r="U119" s="248">
        <v>280</v>
      </c>
      <c r="V119" s="248">
        <v>280</v>
      </c>
    </row>
    <row r="120" spans="1:22" s="4" customFormat="1" ht="20.25" customHeight="1">
      <c r="A120" s="269"/>
      <c r="B120" s="272"/>
      <c r="C120" s="246"/>
      <c r="D120" s="272"/>
      <c r="E120" s="138">
        <f t="shared" si="34"/>
        <v>2456</v>
      </c>
      <c r="F120" s="92"/>
      <c r="G120" s="104">
        <v>2456</v>
      </c>
      <c r="H120" s="93"/>
      <c r="I120" s="94"/>
      <c r="J120" s="95"/>
      <c r="K120" s="93"/>
      <c r="L120" s="93"/>
      <c r="M120" s="93"/>
      <c r="N120" s="96"/>
      <c r="O120" s="14" t="s">
        <v>34</v>
      </c>
      <c r="P120" s="249"/>
      <c r="Q120" s="8"/>
      <c r="S120" s="249"/>
      <c r="T120" s="249"/>
      <c r="U120" s="249"/>
      <c r="V120" s="249"/>
    </row>
    <row r="121" spans="1:22" s="4" customFormat="1" ht="20.25" customHeight="1" thickBot="1">
      <c r="A121" s="270"/>
      <c r="B121" s="273"/>
      <c r="C121" s="247"/>
      <c r="D121" s="273"/>
      <c r="E121" s="139">
        <f t="shared" si="34"/>
        <v>30626</v>
      </c>
      <c r="F121" s="78"/>
      <c r="G121" s="82">
        <f>129+32415-3318</f>
        <v>29226</v>
      </c>
      <c r="H121" s="79"/>
      <c r="I121" s="80"/>
      <c r="J121" s="144">
        <v>1400</v>
      </c>
      <c r="K121" s="82"/>
      <c r="L121" s="79"/>
      <c r="M121" s="79"/>
      <c r="N121" s="83"/>
      <c r="O121" s="26" t="s">
        <v>35</v>
      </c>
      <c r="P121" s="250"/>
      <c r="S121" s="250"/>
      <c r="T121" s="250"/>
      <c r="U121" s="250"/>
      <c r="V121" s="250"/>
    </row>
    <row r="122" spans="1:22" s="4" customFormat="1" ht="20.25" customHeight="1">
      <c r="A122" s="253" t="s">
        <v>72</v>
      </c>
      <c r="B122" s="256" t="s">
        <v>139</v>
      </c>
      <c r="C122" s="245" t="s">
        <v>142</v>
      </c>
      <c r="D122" s="256" t="s">
        <v>74</v>
      </c>
      <c r="E122" s="90">
        <f aca="true" t="shared" si="41" ref="E122:N122">E123+E124</f>
        <v>821.7</v>
      </c>
      <c r="F122" s="86">
        <f t="shared" si="41"/>
        <v>0</v>
      </c>
      <c r="G122" s="87">
        <f t="shared" si="41"/>
        <v>821.7</v>
      </c>
      <c r="H122" s="87">
        <f t="shared" si="41"/>
        <v>0</v>
      </c>
      <c r="I122" s="88">
        <f t="shared" si="41"/>
        <v>0</v>
      </c>
      <c r="J122" s="89">
        <f t="shared" si="41"/>
        <v>0</v>
      </c>
      <c r="K122" s="87">
        <f t="shared" si="41"/>
        <v>0</v>
      </c>
      <c r="L122" s="87">
        <f t="shared" si="41"/>
        <v>0</v>
      </c>
      <c r="M122" s="87">
        <f t="shared" si="41"/>
        <v>0</v>
      </c>
      <c r="N122" s="90">
        <f t="shared" si="41"/>
        <v>0</v>
      </c>
      <c r="O122" s="36"/>
      <c r="P122" s="248" t="s">
        <v>75</v>
      </c>
      <c r="S122" s="248"/>
      <c r="T122" s="248"/>
      <c r="U122" s="248"/>
      <c r="V122" s="248"/>
    </row>
    <row r="123" spans="1:22" s="4" customFormat="1" ht="20.25" customHeight="1">
      <c r="A123" s="254"/>
      <c r="B123" s="257"/>
      <c r="C123" s="246"/>
      <c r="D123" s="257"/>
      <c r="E123" s="138">
        <f>SUM(F123:N123)</f>
        <v>0</v>
      </c>
      <c r="F123" s="92"/>
      <c r="G123" s="93"/>
      <c r="H123" s="93"/>
      <c r="I123" s="94"/>
      <c r="J123" s="95"/>
      <c r="K123" s="93"/>
      <c r="L123" s="93"/>
      <c r="M123" s="93"/>
      <c r="N123" s="96"/>
      <c r="O123" s="14" t="s">
        <v>34</v>
      </c>
      <c r="P123" s="249"/>
      <c r="S123" s="249"/>
      <c r="T123" s="249"/>
      <c r="U123" s="249"/>
      <c r="V123" s="249"/>
    </row>
    <row r="124" spans="1:22" s="4" customFormat="1" ht="20.25" customHeight="1" thickBot="1">
      <c r="A124" s="255"/>
      <c r="B124" s="258"/>
      <c r="C124" s="247"/>
      <c r="D124" s="258"/>
      <c r="E124" s="139">
        <f>SUM(F124:N124)</f>
        <v>821.7</v>
      </c>
      <c r="F124" s="78"/>
      <c r="G124" s="82">
        <f>400+387+34.7</f>
        <v>821.7</v>
      </c>
      <c r="H124" s="79"/>
      <c r="I124" s="80"/>
      <c r="J124" s="81"/>
      <c r="K124" s="79"/>
      <c r="L124" s="79"/>
      <c r="M124" s="79"/>
      <c r="N124" s="139"/>
      <c r="O124" s="26" t="s">
        <v>35</v>
      </c>
      <c r="P124" s="250"/>
      <c r="S124" s="250"/>
      <c r="T124" s="250"/>
      <c r="U124" s="250"/>
      <c r="V124" s="250"/>
    </row>
    <row r="125" spans="1:22" s="4" customFormat="1" ht="19.5" customHeight="1">
      <c r="A125" s="253" t="s">
        <v>138</v>
      </c>
      <c r="B125" s="256" t="s">
        <v>25</v>
      </c>
      <c r="C125" s="245" t="s">
        <v>142</v>
      </c>
      <c r="D125" s="256" t="s">
        <v>74</v>
      </c>
      <c r="E125" s="90">
        <f aca="true" t="shared" si="42" ref="E125:N125">E126+E127</f>
        <v>947</v>
      </c>
      <c r="F125" s="86">
        <f t="shared" si="42"/>
        <v>0</v>
      </c>
      <c r="G125" s="87">
        <f t="shared" si="42"/>
        <v>947</v>
      </c>
      <c r="H125" s="87">
        <f t="shared" si="42"/>
        <v>0</v>
      </c>
      <c r="I125" s="88">
        <f t="shared" si="42"/>
        <v>0</v>
      </c>
      <c r="J125" s="89">
        <f t="shared" si="42"/>
        <v>0</v>
      </c>
      <c r="K125" s="87">
        <f t="shared" si="42"/>
        <v>0</v>
      </c>
      <c r="L125" s="87">
        <f t="shared" si="42"/>
        <v>0</v>
      </c>
      <c r="M125" s="87">
        <f t="shared" si="42"/>
        <v>0</v>
      </c>
      <c r="N125" s="90">
        <f t="shared" si="42"/>
        <v>0</v>
      </c>
      <c r="O125" s="36"/>
      <c r="P125" s="248" t="s">
        <v>75</v>
      </c>
      <c r="S125" s="248"/>
      <c r="T125" s="248"/>
      <c r="U125" s="248"/>
      <c r="V125" s="248"/>
    </row>
    <row r="126" spans="1:22" s="4" customFormat="1" ht="19.5" customHeight="1">
      <c r="A126" s="254"/>
      <c r="B126" s="257"/>
      <c r="C126" s="246"/>
      <c r="D126" s="257"/>
      <c r="E126" s="138">
        <f t="shared" si="34"/>
        <v>0</v>
      </c>
      <c r="F126" s="92"/>
      <c r="G126" s="93"/>
      <c r="H126" s="93"/>
      <c r="I126" s="94"/>
      <c r="J126" s="95"/>
      <c r="K126" s="93"/>
      <c r="L126" s="93"/>
      <c r="M126" s="93"/>
      <c r="N126" s="96"/>
      <c r="O126" s="14" t="s">
        <v>34</v>
      </c>
      <c r="P126" s="249"/>
      <c r="S126" s="249"/>
      <c r="T126" s="249"/>
      <c r="U126" s="249"/>
      <c r="V126" s="249"/>
    </row>
    <row r="127" spans="1:22" s="4" customFormat="1" ht="19.5" customHeight="1" thickBot="1">
      <c r="A127" s="255"/>
      <c r="B127" s="258"/>
      <c r="C127" s="247"/>
      <c r="D127" s="258"/>
      <c r="E127" s="139">
        <f t="shared" si="34"/>
        <v>947</v>
      </c>
      <c r="F127" s="78"/>
      <c r="G127" s="82">
        <f>450+758-261</f>
        <v>947</v>
      </c>
      <c r="H127" s="79"/>
      <c r="I127" s="80"/>
      <c r="J127" s="81"/>
      <c r="K127" s="79"/>
      <c r="L127" s="79"/>
      <c r="M127" s="79"/>
      <c r="N127" s="139"/>
      <c r="O127" s="26" t="s">
        <v>35</v>
      </c>
      <c r="P127" s="250"/>
      <c r="S127" s="250"/>
      <c r="T127" s="250"/>
      <c r="U127" s="250"/>
      <c r="V127" s="250"/>
    </row>
    <row r="128" spans="1:22" s="4" customFormat="1" ht="28.5" customHeight="1" thickBot="1">
      <c r="A128" s="38"/>
      <c r="B128" s="42" t="s">
        <v>26</v>
      </c>
      <c r="C128" s="42"/>
      <c r="D128" s="42"/>
      <c r="E128" s="172">
        <f>E125+E119+E116+E113+E107+E104+E101+E110+E122</f>
        <v>63093</v>
      </c>
      <c r="F128" s="172">
        <f>F125+F119+F116+F113+F107+F104+F101+F110+F122</f>
        <v>15218.3</v>
      </c>
      <c r="G128" s="172">
        <f>G125+G119+G116+G113+G107+G104+G101+G110+G122</f>
        <v>33450.7</v>
      </c>
      <c r="H128" s="172">
        <f aca="true" t="shared" si="43" ref="H128:N128">H125+H119+H116+H113+H107+H104+H101+H110+H122</f>
        <v>0</v>
      </c>
      <c r="I128" s="172">
        <f t="shared" si="43"/>
        <v>0</v>
      </c>
      <c r="J128" s="172">
        <f t="shared" si="43"/>
        <v>1425</v>
      </c>
      <c r="K128" s="172">
        <f t="shared" si="43"/>
        <v>436</v>
      </c>
      <c r="L128" s="172">
        <f t="shared" si="43"/>
        <v>750</v>
      </c>
      <c r="M128" s="172">
        <f t="shared" si="43"/>
        <v>6146</v>
      </c>
      <c r="N128" s="172">
        <f t="shared" si="43"/>
        <v>5667</v>
      </c>
      <c r="O128" s="44"/>
      <c r="P128" s="43"/>
      <c r="S128" s="8">
        <f>SUM(S13:S127)</f>
        <v>17258</v>
      </c>
      <c r="T128" s="8">
        <f>SUM(T13:T127)</f>
        <v>8291</v>
      </c>
      <c r="U128" s="8">
        <f>SUM(U13:U127)</f>
        <v>6923</v>
      </c>
      <c r="V128" s="8">
        <f>SUM(V13:V127)</f>
        <v>14292</v>
      </c>
    </row>
    <row r="129" spans="1:16" ht="7.5" customHeight="1" thickBot="1">
      <c r="A129" s="224"/>
      <c r="B129" s="225"/>
      <c r="C129" s="225"/>
      <c r="D129" s="225"/>
      <c r="E129" s="226"/>
      <c r="F129" s="173"/>
      <c r="G129" s="227"/>
      <c r="H129" s="174"/>
      <c r="I129" s="175"/>
      <c r="J129" s="227"/>
      <c r="K129" s="227"/>
      <c r="L129" s="227"/>
      <c r="M129" s="227"/>
      <c r="N129" s="175"/>
      <c r="O129" s="228"/>
      <c r="P129" s="229"/>
    </row>
    <row r="130" spans="1:16" s="50" customFormat="1" ht="15">
      <c r="A130" s="45"/>
      <c r="B130" s="46" t="s">
        <v>27</v>
      </c>
      <c r="C130" s="64"/>
      <c r="D130" s="64"/>
      <c r="E130" s="176">
        <f aca="true" t="shared" si="44" ref="E130:N130">E128+E99+E19</f>
        <v>605106.3</v>
      </c>
      <c r="F130" s="177">
        <f t="shared" si="44"/>
        <v>61152.100000000006</v>
      </c>
      <c r="G130" s="178">
        <f t="shared" si="44"/>
        <v>160448.90000000002</v>
      </c>
      <c r="H130" s="178">
        <f t="shared" si="44"/>
        <v>142962</v>
      </c>
      <c r="I130" s="179">
        <f t="shared" si="44"/>
        <v>161035</v>
      </c>
      <c r="J130" s="180">
        <f t="shared" si="44"/>
        <v>31621.3</v>
      </c>
      <c r="K130" s="178">
        <f t="shared" si="44"/>
        <v>11368</v>
      </c>
      <c r="L130" s="178">
        <f t="shared" si="44"/>
        <v>11623</v>
      </c>
      <c r="M130" s="178">
        <f t="shared" si="44"/>
        <v>13606</v>
      </c>
      <c r="N130" s="181">
        <f t="shared" si="44"/>
        <v>11290</v>
      </c>
      <c r="O130" s="48"/>
      <c r="P130" s="47"/>
    </row>
    <row r="131" spans="1:16" s="50" customFormat="1" ht="15">
      <c r="A131" s="51"/>
      <c r="B131" s="52" t="s">
        <v>79</v>
      </c>
      <c r="C131" s="69"/>
      <c r="D131" s="65"/>
      <c r="E131" s="182">
        <f>E126+E120+E117+E114+E111+E108+E105+E102+E76+E73+E70+E67+E64+E61+E58+E54+E51+E48+E44+E41+E38+E35+E32+E29+E26+E22+E17+E14+E81+E87+E84</f>
        <v>166880.40000000002</v>
      </c>
      <c r="F131" s="183">
        <f aca="true" t="shared" si="45" ref="F131:N131">F126+F120+F117+F114+F111+F108+F105+F102+F76+F73+F70+F67+F64+F61+F58+F54+F51+F48+F44+F41+F38+F35+F32+F29+F26+F22+F17+F14+F81+F87+F84</f>
        <v>46444.5</v>
      </c>
      <c r="G131" s="184">
        <f t="shared" si="45"/>
        <v>53210.9</v>
      </c>
      <c r="H131" s="184">
        <f t="shared" si="45"/>
        <v>21814</v>
      </c>
      <c r="I131" s="198">
        <f t="shared" si="45"/>
        <v>45411</v>
      </c>
      <c r="J131" s="183">
        <f t="shared" si="45"/>
        <v>0</v>
      </c>
      <c r="K131" s="184">
        <f t="shared" si="45"/>
        <v>0</v>
      </c>
      <c r="L131" s="184">
        <f t="shared" si="45"/>
        <v>0</v>
      </c>
      <c r="M131" s="184">
        <f t="shared" si="45"/>
        <v>0</v>
      </c>
      <c r="N131" s="198">
        <f t="shared" si="45"/>
        <v>0</v>
      </c>
      <c r="O131" s="58"/>
      <c r="P131" s="49"/>
    </row>
    <row r="132" spans="1:16" s="50" customFormat="1" ht="15">
      <c r="A132" s="51"/>
      <c r="B132" s="52" t="s">
        <v>80</v>
      </c>
      <c r="C132" s="69"/>
      <c r="D132" s="65"/>
      <c r="E132" s="182">
        <f>E127+E121+E118+E115+E112+E109+E106+E103+E77+E74+E71+E68+E65+E62+E59+E55+E52+E49+E45+E42+E39+E36+E33+E30+E27+E23+E18+E15+E88+E82+E85+E97+E94+E91+E124</f>
        <v>244991.9</v>
      </c>
      <c r="F132" s="183">
        <f aca="true" t="shared" si="46" ref="F132:N132">F127+F121+F118+F115+F112+F109+F106+F103+F77+F74+F71+F68+F65+F62+F59+F55+F52+F49+F45+F42+F39+F36+F33+F30+F27+F23+F18+F15+F88+F82+F85+F97+F94+F91+F124</f>
        <v>14707.6</v>
      </c>
      <c r="G132" s="184">
        <f t="shared" si="46"/>
        <v>107238.00000000001</v>
      </c>
      <c r="H132" s="184">
        <f t="shared" si="46"/>
        <v>21148</v>
      </c>
      <c r="I132" s="198">
        <f t="shared" si="46"/>
        <v>22390</v>
      </c>
      <c r="J132" s="183">
        <f t="shared" si="46"/>
        <v>31621.3</v>
      </c>
      <c r="K132" s="184">
        <f t="shared" si="46"/>
        <v>11368</v>
      </c>
      <c r="L132" s="184">
        <f t="shared" si="46"/>
        <v>11623</v>
      </c>
      <c r="M132" s="184">
        <f t="shared" si="46"/>
        <v>13606</v>
      </c>
      <c r="N132" s="198">
        <f t="shared" si="46"/>
        <v>11290</v>
      </c>
      <c r="O132" s="58"/>
      <c r="P132" s="49"/>
    </row>
    <row r="133" spans="1:16" s="28" customFormat="1" ht="30.75" thickBot="1">
      <c r="A133" s="53"/>
      <c r="B133" s="54" t="s">
        <v>92</v>
      </c>
      <c r="C133" s="70"/>
      <c r="D133" s="66"/>
      <c r="E133" s="185">
        <f>E46</f>
        <v>193234</v>
      </c>
      <c r="F133" s="186">
        <f>F46</f>
        <v>0</v>
      </c>
      <c r="G133" s="187">
        <f>G46</f>
        <v>0</v>
      </c>
      <c r="H133" s="187">
        <f>H46</f>
        <v>100000</v>
      </c>
      <c r="I133" s="187">
        <f>I46</f>
        <v>93234</v>
      </c>
      <c r="J133" s="188"/>
      <c r="K133" s="187"/>
      <c r="L133" s="187"/>
      <c r="M133" s="187"/>
      <c r="N133" s="189"/>
      <c r="O133" s="59"/>
      <c r="P133" s="60"/>
    </row>
    <row r="135" ht="15">
      <c r="F135" s="73"/>
    </row>
    <row r="136" spans="5:7" ht="15">
      <c r="E136" s="5"/>
      <c r="F136" s="74"/>
      <c r="G136" s="193"/>
    </row>
    <row r="137" ht="15">
      <c r="E137" s="5"/>
    </row>
    <row r="138" ht="15">
      <c r="E138" s="5"/>
    </row>
    <row r="139" ht="15">
      <c r="E139" s="5"/>
    </row>
  </sheetData>
  <sheetProtection/>
  <mergeCells count="337">
    <mergeCell ref="C95:C97"/>
    <mergeCell ref="C101:C103"/>
    <mergeCell ref="C125:C127"/>
    <mergeCell ref="C107:C109"/>
    <mergeCell ref="C110:C112"/>
    <mergeCell ref="C113:C115"/>
    <mergeCell ref="C116:C118"/>
    <mergeCell ref="C119:C121"/>
    <mergeCell ref="C66:C68"/>
    <mergeCell ref="C69:C71"/>
    <mergeCell ref="C72:C74"/>
    <mergeCell ref="C75:C77"/>
    <mergeCell ref="C80:C82"/>
    <mergeCell ref="C83:C85"/>
    <mergeCell ref="C47:C49"/>
    <mergeCell ref="C50:C52"/>
    <mergeCell ref="C53:C55"/>
    <mergeCell ref="C57:C59"/>
    <mergeCell ref="C60:C62"/>
    <mergeCell ref="C63:C65"/>
    <mergeCell ref="C8:C10"/>
    <mergeCell ref="C13:C15"/>
    <mergeCell ref="C16:C18"/>
    <mergeCell ref="C21:C23"/>
    <mergeCell ref="C25:C27"/>
    <mergeCell ref="C28:C30"/>
    <mergeCell ref="A11:P11"/>
    <mergeCell ref="P21:P23"/>
    <mergeCell ref="A25:A27"/>
    <mergeCell ref="A28:A30"/>
    <mergeCell ref="A95:A97"/>
    <mergeCell ref="B95:B97"/>
    <mergeCell ref="D95:D97"/>
    <mergeCell ref="P92:P94"/>
    <mergeCell ref="V72:V74"/>
    <mergeCell ref="T75:T77"/>
    <mergeCell ref="U75:U77"/>
    <mergeCell ref="V75:V77"/>
    <mergeCell ref="P95:P97"/>
    <mergeCell ref="A92:A94"/>
    <mergeCell ref="S69:S71"/>
    <mergeCell ref="B92:B94"/>
    <mergeCell ref="D92:D94"/>
    <mergeCell ref="A89:A91"/>
    <mergeCell ref="B89:B91"/>
    <mergeCell ref="D89:D91"/>
    <mergeCell ref="C86:C88"/>
    <mergeCell ref="C89:C91"/>
    <mergeCell ref="C92:C94"/>
    <mergeCell ref="P75:P77"/>
    <mergeCell ref="V69:V71"/>
    <mergeCell ref="P89:P91"/>
    <mergeCell ref="U69:U71"/>
    <mergeCell ref="S72:S74"/>
    <mergeCell ref="T72:T74"/>
    <mergeCell ref="U72:U74"/>
    <mergeCell ref="S75:S77"/>
    <mergeCell ref="T69:T71"/>
    <mergeCell ref="B50:B52"/>
    <mergeCell ref="D50:D52"/>
    <mergeCell ref="B69:B71"/>
    <mergeCell ref="D69:D71"/>
    <mergeCell ref="B80:B82"/>
    <mergeCell ref="D80:D82"/>
    <mergeCell ref="B60:B62"/>
    <mergeCell ref="B63:B65"/>
    <mergeCell ref="D66:D68"/>
    <mergeCell ref="D63:D65"/>
    <mergeCell ref="P57:P59"/>
    <mergeCell ref="P60:P62"/>
    <mergeCell ref="P63:P65"/>
    <mergeCell ref="A57:A59"/>
    <mergeCell ref="A60:A62"/>
    <mergeCell ref="D57:D59"/>
    <mergeCell ref="D60:D62"/>
    <mergeCell ref="B57:B59"/>
    <mergeCell ref="A63:A65"/>
    <mergeCell ref="P50:P52"/>
    <mergeCell ref="A53:A55"/>
    <mergeCell ref="B53:B55"/>
    <mergeCell ref="D53:D55"/>
    <mergeCell ref="P53:P55"/>
    <mergeCell ref="A47:A49"/>
    <mergeCell ref="B47:B49"/>
    <mergeCell ref="D47:D49"/>
    <mergeCell ref="P47:P49"/>
    <mergeCell ref="A50:A52"/>
    <mergeCell ref="P43:P46"/>
    <mergeCell ref="A40:A42"/>
    <mergeCell ref="B40:B42"/>
    <mergeCell ref="D40:D42"/>
    <mergeCell ref="P40:P42"/>
    <mergeCell ref="C40:C42"/>
    <mergeCell ref="C31:C33"/>
    <mergeCell ref="C34:C36"/>
    <mergeCell ref="C37:C39"/>
    <mergeCell ref="A43:A46"/>
    <mergeCell ref="B43:B46"/>
    <mergeCell ref="D43:D46"/>
    <mergeCell ref="A37:A39"/>
    <mergeCell ref="B37:B39"/>
    <mergeCell ref="D37:D39"/>
    <mergeCell ref="A34:A36"/>
    <mergeCell ref="B34:B36"/>
    <mergeCell ref="D34:D36"/>
    <mergeCell ref="D28:D30"/>
    <mergeCell ref="P16:P18"/>
    <mergeCell ref="P37:P39"/>
    <mergeCell ref="D31:D33"/>
    <mergeCell ref="D25:D27"/>
    <mergeCell ref="B25:B27"/>
    <mergeCell ref="P28:P30"/>
    <mergeCell ref="P31:P33"/>
    <mergeCell ref="B28:B30"/>
    <mergeCell ref="P34:P36"/>
    <mergeCell ref="P8:P10"/>
    <mergeCell ref="A13:A15"/>
    <mergeCell ref="P25:P27"/>
    <mergeCell ref="B13:B15"/>
    <mergeCell ref="P13:P15"/>
    <mergeCell ref="D13:D15"/>
    <mergeCell ref="A16:A18"/>
    <mergeCell ref="B21:B23"/>
    <mergeCell ref="D21:D23"/>
    <mergeCell ref="A20:P20"/>
    <mergeCell ref="P69:P71"/>
    <mergeCell ref="A72:A74"/>
    <mergeCell ref="E9:E10"/>
    <mergeCell ref="B16:B18"/>
    <mergeCell ref="D16:D18"/>
    <mergeCell ref="A31:A33"/>
    <mergeCell ref="B31:B33"/>
    <mergeCell ref="A69:A71"/>
    <mergeCell ref="A8:A10"/>
    <mergeCell ref="B8:B10"/>
    <mergeCell ref="A6:P6"/>
    <mergeCell ref="A21:A23"/>
    <mergeCell ref="P66:P68"/>
    <mergeCell ref="A66:A68"/>
    <mergeCell ref="B66:B68"/>
    <mergeCell ref="E8:N8"/>
    <mergeCell ref="D8:D10"/>
    <mergeCell ref="A12:P12"/>
    <mergeCell ref="O8:O10"/>
    <mergeCell ref="A86:A88"/>
    <mergeCell ref="A80:A82"/>
    <mergeCell ref="P83:P85"/>
    <mergeCell ref="P80:P82"/>
    <mergeCell ref="P86:P88"/>
    <mergeCell ref="A75:A77"/>
    <mergeCell ref="B75:B77"/>
    <mergeCell ref="D75:D77"/>
    <mergeCell ref="V66:V68"/>
    <mergeCell ref="V57:V59"/>
    <mergeCell ref="V60:V62"/>
    <mergeCell ref="T63:T65"/>
    <mergeCell ref="U63:U65"/>
    <mergeCell ref="V63:V65"/>
    <mergeCell ref="T57:T59"/>
    <mergeCell ref="U57:U59"/>
    <mergeCell ref="T60:T62"/>
    <mergeCell ref="U60:U62"/>
    <mergeCell ref="B101:B103"/>
    <mergeCell ref="D101:D103"/>
    <mergeCell ref="P101:P103"/>
    <mergeCell ref="A104:A106"/>
    <mergeCell ref="B104:B106"/>
    <mergeCell ref="D104:D106"/>
    <mergeCell ref="P104:P106"/>
    <mergeCell ref="C104:C106"/>
    <mergeCell ref="A83:A85"/>
    <mergeCell ref="B83:B85"/>
    <mergeCell ref="D83:D85"/>
    <mergeCell ref="A107:A109"/>
    <mergeCell ref="B107:B109"/>
    <mergeCell ref="D107:D109"/>
    <mergeCell ref="A100:P100"/>
    <mergeCell ref="A101:A103"/>
    <mergeCell ref="V37:V39"/>
    <mergeCell ref="V40:V42"/>
    <mergeCell ref="U43:U46"/>
    <mergeCell ref="V43:V46"/>
    <mergeCell ref="U50:U52"/>
    <mergeCell ref="V50:V52"/>
    <mergeCell ref="U47:U49"/>
    <mergeCell ref="U37:U39"/>
    <mergeCell ref="T53:T55"/>
    <mergeCell ref="U53:U55"/>
    <mergeCell ref="S83:S85"/>
    <mergeCell ref="V47:V49"/>
    <mergeCell ref="V53:V55"/>
    <mergeCell ref="T50:T52"/>
    <mergeCell ref="S57:S59"/>
    <mergeCell ref="S60:S62"/>
    <mergeCell ref="T66:T68"/>
    <mergeCell ref="U66:U68"/>
    <mergeCell ref="T40:T42"/>
    <mergeCell ref="U40:U42"/>
    <mergeCell ref="S43:S46"/>
    <mergeCell ref="T43:T46"/>
    <mergeCell ref="P110:P112"/>
    <mergeCell ref="S50:S52"/>
    <mergeCell ref="P107:P109"/>
    <mergeCell ref="S47:S49"/>
    <mergeCell ref="T47:T49"/>
    <mergeCell ref="S53:S55"/>
    <mergeCell ref="U28:U30"/>
    <mergeCell ref="V28:V30"/>
    <mergeCell ref="T31:T33"/>
    <mergeCell ref="U31:U33"/>
    <mergeCell ref="V31:V33"/>
    <mergeCell ref="T34:T36"/>
    <mergeCell ref="U34:U36"/>
    <mergeCell ref="V34:V36"/>
    <mergeCell ref="A125:A127"/>
    <mergeCell ref="B125:B127"/>
    <mergeCell ref="D125:D127"/>
    <mergeCell ref="P125:P127"/>
    <mergeCell ref="P113:P115"/>
    <mergeCell ref="T28:T30"/>
    <mergeCell ref="P116:P118"/>
    <mergeCell ref="T37:T39"/>
    <mergeCell ref="B110:B112"/>
    <mergeCell ref="A110:A112"/>
    <mergeCell ref="D116:D118"/>
    <mergeCell ref="S28:S30"/>
    <mergeCell ref="S31:S33"/>
    <mergeCell ref="S34:S36"/>
    <mergeCell ref="S37:S39"/>
    <mergeCell ref="P119:P121"/>
    <mergeCell ref="D110:D112"/>
    <mergeCell ref="S63:S65"/>
    <mergeCell ref="S66:S68"/>
    <mergeCell ref="S89:S91"/>
    <mergeCell ref="S21:S23"/>
    <mergeCell ref="S40:S42"/>
    <mergeCell ref="A119:A121"/>
    <mergeCell ref="B119:B121"/>
    <mergeCell ref="D119:D121"/>
    <mergeCell ref="A113:A115"/>
    <mergeCell ref="B113:B115"/>
    <mergeCell ref="D113:D115"/>
    <mergeCell ref="A116:A118"/>
    <mergeCell ref="B116:B118"/>
    <mergeCell ref="V25:V27"/>
    <mergeCell ref="V13:V15"/>
    <mergeCell ref="V16:V18"/>
    <mergeCell ref="T21:T23"/>
    <mergeCell ref="U21:U23"/>
    <mergeCell ref="V21:V23"/>
    <mergeCell ref="V80:V82"/>
    <mergeCell ref="S13:S15"/>
    <mergeCell ref="T13:T15"/>
    <mergeCell ref="U13:U15"/>
    <mergeCell ref="S16:S18"/>
    <mergeCell ref="T16:T18"/>
    <mergeCell ref="U16:U18"/>
    <mergeCell ref="S25:S27"/>
    <mergeCell ref="T25:T27"/>
    <mergeCell ref="V83:V85"/>
    <mergeCell ref="S86:S88"/>
    <mergeCell ref="T86:T88"/>
    <mergeCell ref="U86:U88"/>
    <mergeCell ref="V86:V88"/>
    <mergeCell ref="S80:S82"/>
    <mergeCell ref="T80:T82"/>
    <mergeCell ref="U80:U82"/>
    <mergeCell ref="V89:V91"/>
    <mergeCell ref="V101:V103"/>
    <mergeCell ref="V92:V94"/>
    <mergeCell ref="V95:V97"/>
    <mergeCell ref="U92:U94"/>
    <mergeCell ref="T101:T103"/>
    <mergeCell ref="S125:S127"/>
    <mergeCell ref="S95:S97"/>
    <mergeCell ref="T95:T97"/>
    <mergeCell ref="U95:U97"/>
    <mergeCell ref="U101:U103"/>
    <mergeCell ref="S113:S115"/>
    <mergeCell ref="S101:S103"/>
    <mergeCell ref="S104:S106"/>
    <mergeCell ref="U104:U106"/>
    <mergeCell ref="V110:V112"/>
    <mergeCell ref="S116:S118"/>
    <mergeCell ref="T125:T127"/>
    <mergeCell ref="T104:T106"/>
    <mergeCell ref="S92:S94"/>
    <mergeCell ref="T92:T94"/>
    <mergeCell ref="S107:S109"/>
    <mergeCell ref="S110:S112"/>
    <mergeCell ref="T110:T112"/>
    <mergeCell ref="S119:S121"/>
    <mergeCell ref="V119:V121"/>
    <mergeCell ref="V104:V106"/>
    <mergeCell ref="T107:T109"/>
    <mergeCell ref="U107:U109"/>
    <mergeCell ref="V107:V109"/>
    <mergeCell ref="V113:V115"/>
    <mergeCell ref="T116:T118"/>
    <mergeCell ref="U116:U118"/>
    <mergeCell ref="V116:V118"/>
    <mergeCell ref="U110:U112"/>
    <mergeCell ref="F9:I9"/>
    <mergeCell ref="J9:N9"/>
    <mergeCell ref="U125:U127"/>
    <mergeCell ref="V125:V127"/>
    <mergeCell ref="T113:T115"/>
    <mergeCell ref="U113:U115"/>
    <mergeCell ref="S10:S12"/>
    <mergeCell ref="V10:V12"/>
    <mergeCell ref="T119:T121"/>
    <mergeCell ref="U119:U121"/>
    <mergeCell ref="V122:V124"/>
    <mergeCell ref="A122:A124"/>
    <mergeCell ref="B122:B124"/>
    <mergeCell ref="D122:D124"/>
    <mergeCell ref="P122:P124"/>
    <mergeCell ref="S122:S124"/>
    <mergeCell ref="T122:T124"/>
    <mergeCell ref="B86:B88"/>
    <mergeCell ref="B72:B74"/>
    <mergeCell ref="D72:D74"/>
    <mergeCell ref="D86:D88"/>
    <mergeCell ref="C122:C124"/>
    <mergeCell ref="U122:U124"/>
    <mergeCell ref="T89:T91"/>
    <mergeCell ref="U89:U91"/>
    <mergeCell ref="T83:T85"/>
    <mergeCell ref="U83:U85"/>
  </mergeCells>
  <printOptions/>
  <pageMargins left="0.2362204724409449" right="0.2362204724409449" top="0.2755905511811024" bottom="0.15748031496062992" header="0.31496062992125984" footer="0.31496062992125984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15" width="9.140625" style="2" customWidth="1"/>
  </cols>
  <sheetData/>
  <sheetProtection/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2013-12-24T05:29:02Z</dcterms:modified>
  <cp:category/>
  <cp:version/>
  <cp:contentType/>
  <cp:contentStatus/>
</cp:coreProperties>
</file>